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985" windowHeight="11640" activeTab="1"/>
  </bookViews>
  <sheets>
    <sheet name="Appréciation critère selon KBOB" sheetId="41" r:id="rId1"/>
    <sheet name="Critère 1 prix" sheetId="11" r:id="rId2"/>
    <sheet name="Critère 2 références &amp; qualité " sheetId="9" r:id="rId3"/>
    <sheet name="Synthèse" sheetId="8" r:id="rId4"/>
    <sheet name="Evaluation entreprise 1 " sheetId="12" r:id="rId5"/>
    <sheet name="Evaluation entreprise 2" sheetId="13" r:id="rId6"/>
    <sheet name="Evaluation entreprise 3" sheetId="14" r:id="rId7"/>
    <sheet name="Evaluation entreprise 4" sheetId="15" r:id="rId8"/>
    <sheet name="Evaluation entreprise 5" sheetId="16" r:id="rId9"/>
    <sheet name="Evaluation entreprise 6" sheetId="17" r:id="rId10"/>
    <sheet name="Evaluation entreprise 7" sheetId="18" r:id="rId11"/>
    <sheet name="Evaluation entreprise 8" sheetId="19" r:id="rId12"/>
    <sheet name="Evaluation entreprise 9" sheetId="20" r:id="rId13"/>
    <sheet name="Evaluation entreprise 10" sheetId="21" r:id="rId14"/>
    <sheet name="Evaluation entreprise 11" sheetId="22" r:id="rId15"/>
    <sheet name="Evaluation entreprise 12" sheetId="23" r:id="rId16"/>
    <sheet name="Evaluation entreprise 13" sheetId="24" r:id="rId17"/>
    <sheet name="Evaluation entreprise 14" sheetId="25" r:id="rId18"/>
  </sheets>
  <definedNames>
    <definedName name="Hmaxi">'Critère 1 prix'!$F$38</definedName>
    <definedName name="Hmini">'Critère 1 prix'!$F$37</definedName>
    <definedName name="Hmoyen">'Critère 1 prix'!$F$39</definedName>
    <definedName name="Nbdoffres">'Critère 1 prix'!$F$40</definedName>
    <definedName name="_xlnm.Print_Area" localSheetId="1">'Critère 1 prix'!$A$1:$J$34</definedName>
    <definedName name="_xlnm.Print_Area" localSheetId="2">'Critère 2 références &amp; qualité '!$A$1:$J$36</definedName>
    <definedName name="_xlnm.Print_Area" localSheetId="4">'Evaluation entreprise 1 '!$A$1:$J$40</definedName>
    <definedName name="_xlnm.Print_Area" localSheetId="13">'Evaluation entreprise 10'!$A$1:$J$36</definedName>
    <definedName name="_xlnm.Print_Area" localSheetId="14">'Evaluation entreprise 11'!$A$1:$J$36</definedName>
    <definedName name="_xlnm.Print_Area" localSheetId="15">'Evaluation entreprise 12'!$A$1:$J$36</definedName>
    <definedName name="_xlnm.Print_Area" localSheetId="16">'Evaluation entreprise 13'!$A$1:$J$36</definedName>
    <definedName name="_xlnm.Print_Area" localSheetId="17">'Evaluation entreprise 14'!$A$1:$J$36</definedName>
    <definedName name="_xlnm.Print_Area" localSheetId="5">'Evaluation entreprise 2'!$A$1:$J$36</definedName>
    <definedName name="_xlnm.Print_Area" localSheetId="6">'Evaluation entreprise 3'!$A$1:$J$36</definedName>
    <definedName name="_xlnm.Print_Area" localSheetId="7">'Evaluation entreprise 4'!$A$1:$J$36</definedName>
    <definedName name="_xlnm.Print_Area" localSheetId="8">'Evaluation entreprise 5'!$A$1:$I$36</definedName>
    <definedName name="_xlnm.Print_Area" localSheetId="9">'Evaluation entreprise 6'!$A$1:$J$36</definedName>
    <definedName name="_xlnm.Print_Area" localSheetId="10">'Evaluation entreprise 7'!$A$1:$J$36</definedName>
    <definedName name="_xlnm.Print_Area" localSheetId="11">'Evaluation entreprise 8'!$A$1:$J$36</definedName>
    <definedName name="_xlnm.Print_Area" localSheetId="12">'Evaluation entreprise 9'!$A$1:$J$36</definedName>
    <definedName name="_xlnm.Print_Area" localSheetId="3">Synthèse!$B$1:$U$43</definedName>
  </definedNames>
  <calcPr calcId="145621"/>
</workbook>
</file>

<file path=xl/calcChain.xml><?xml version="1.0" encoding="utf-8"?>
<calcChain xmlns="http://schemas.openxmlformats.org/spreadsheetml/2006/main">
  <c r="D15" i="17" l="1"/>
  <c r="D15" i="16"/>
  <c r="D15" i="18"/>
  <c r="D15" i="19"/>
  <c r="D15" i="20"/>
  <c r="D15" i="21"/>
  <c r="D15" i="22"/>
  <c r="D15" i="23"/>
  <c r="D15" i="24"/>
  <c r="D15" i="25"/>
  <c r="D15" i="15"/>
  <c r="D15" i="14"/>
  <c r="D15" i="13"/>
  <c r="D15" i="12"/>
  <c r="C27" i="12" l="1"/>
  <c r="F17" i="11" l="1"/>
  <c r="G17" i="11" s="1"/>
  <c r="H17" i="11" s="1"/>
  <c r="I17" i="11" s="1"/>
  <c r="F18" i="11"/>
  <c r="G18" i="11" s="1"/>
  <c r="H18" i="11" s="1"/>
  <c r="I18" i="11" s="1"/>
  <c r="F19" i="11"/>
  <c r="G19" i="11" s="1"/>
  <c r="H19" i="11" s="1"/>
  <c r="I19" i="11" s="1"/>
  <c r="F20" i="11"/>
  <c r="G20" i="11" s="1"/>
  <c r="H20" i="11" s="1"/>
  <c r="I20" i="11" s="1"/>
  <c r="F21" i="11"/>
  <c r="G21" i="11" s="1"/>
  <c r="H21" i="11" s="1"/>
  <c r="I21" i="11" s="1"/>
  <c r="F22" i="11"/>
  <c r="G22" i="11" s="1"/>
  <c r="H22" i="11" s="1"/>
  <c r="I22" i="11" s="1"/>
  <c r="F23" i="11"/>
  <c r="G23" i="11" s="1"/>
  <c r="H23" i="11" s="1"/>
  <c r="I23" i="11" s="1"/>
  <c r="F24" i="11"/>
  <c r="F25" i="11"/>
  <c r="G25" i="11" s="1"/>
  <c r="H25" i="11" s="1"/>
  <c r="I25" i="11" s="1"/>
  <c r="F26" i="11"/>
  <c r="G26" i="11" s="1"/>
  <c r="H26" i="11" s="1"/>
  <c r="I26" i="11" s="1"/>
  <c r="F27" i="11"/>
  <c r="G27" i="11" s="1"/>
  <c r="H27" i="11" s="1"/>
  <c r="I27" i="11" s="1"/>
  <c r="F28" i="11"/>
  <c r="G28" i="11"/>
  <c r="H28" i="11" s="1"/>
  <c r="I28" i="11" s="1"/>
  <c r="F29" i="11"/>
  <c r="G29" i="11" s="1"/>
  <c r="H29" i="11" s="1"/>
  <c r="I29" i="11" s="1"/>
  <c r="F30" i="11"/>
  <c r="G30" i="11" s="1"/>
  <c r="H30" i="11" s="1"/>
  <c r="I30" i="11" s="1"/>
  <c r="S16" i="8" l="1"/>
  <c r="S17" i="8"/>
  <c r="S18" i="8"/>
  <c r="S19" i="8"/>
  <c r="S20" i="8"/>
  <c r="S21" i="8"/>
  <c r="S22" i="8"/>
  <c r="S23" i="8"/>
  <c r="S24" i="8"/>
  <c r="S25" i="8"/>
  <c r="S26" i="8"/>
  <c r="S27" i="8"/>
  <c r="S28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S15" i="8"/>
  <c r="P15" i="8"/>
  <c r="M15" i="8"/>
  <c r="Q35" i="8"/>
  <c r="A36" i="25"/>
  <c r="A35" i="25"/>
  <c r="A31" i="25"/>
  <c r="A27" i="25"/>
  <c r="A19" i="25"/>
  <c r="A15" i="25"/>
  <c r="A36" i="24"/>
  <c r="A35" i="24"/>
  <c r="A31" i="24"/>
  <c r="A27" i="24"/>
  <c r="A19" i="24"/>
  <c r="A15" i="24"/>
  <c r="A36" i="23"/>
  <c r="A35" i="23"/>
  <c r="A31" i="23"/>
  <c r="A27" i="23"/>
  <c r="A19" i="23"/>
  <c r="A15" i="23"/>
  <c r="A36" i="22"/>
  <c r="A35" i="22"/>
  <c r="A31" i="22"/>
  <c r="A27" i="22"/>
  <c r="A19" i="22"/>
  <c r="A15" i="22"/>
  <c r="A36" i="21"/>
  <c r="A35" i="21"/>
  <c r="A31" i="21"/>
  <c r="A27" i="21"/>
  <c r="A19" i="21"/>
  <c r="A15" i="21"/>
  <c r="A36" i="20"/>
  <c r="A35" i="20"/>
  <c r="A31" i="20"/>
  <c r="A27" i="20"/>
  <c r="A19" i="20"/>
  <c r="A15" i="20"/>
  <c r="A36" i="19"/>
  <c r="A35" i="19"/>
  <c r="A31" i="19"/>
  <c r="A27" i="19"/>
  <c r="A19" i="19"/>
  <c r="A15" i="19"/>
  <c r="A36" i="18"/>
  <c r="A35" i="18"/>
  <c r="A31" i="18"/>
  <c r="A27" i="18"/>
  <c r="A19" i="18"/>
  <c r="A15" i="18"/>
  <c r="A36" i="17"/>
  <c r="A35" i="17"/>
  <c r="A31" i="17"/>
  <c r="A27" i="17"/>
  <c r="A19" i="17"/>
  <c r="A15" i="17"/>
  <c r="A36" i="16"/>
  <c r="A35" i="16"/>
  <c r="A31" i="16"/>
  <c r="A27" i="16"/>
  <c r="A19" i="16"/>
  <c r="A15" i="16"/>
  <c r="A36" i="15"/>
  <c r="A35" i="15"/>
  <c r="A31" i="15"/>
  <c r="A27" i="15"/>
  <c r="A19" i="15"/>
  <c r="A15" i="15"/>
  <c r="A36" i="14"/>
  <c r="A35" i="14"/>
  <c r="A31" i="14"/>
  <c r="A27" i="14"/>
  <c r="A19" i="14"/>
  <c r="A15" i="14"/>
  <c r="A36" i="13"/>
  <c r="A35" i="13"/>
  <c r="A31" i="13"/>
  <c r="A27" i="13"/>
  <c r="A19" i="13"/>
  <c r="A15" i="13"/>
  <c r="A15" i="12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15" i="8"/>
  <c r="P35" i="8"/>
  <c r="P34" i="8"/>
  <c r="P33" i="8"/>
  <c r="P32" i="8"/>
  <c r="P31" i="8"/>
  <c r="T32" i="8"/>
  <c r="T36" i="8" s="1"/>
  <c r="A35" i="12"/>
  <c r="A36" i="12"/>
  <c r="A31" i="12"/>
  <c r="A27" i="12"/>
  <c r="A19" i="12"/>
  <c r="C35" i="25"/>
  <c r="C31" i="25"/>
  <c r="C27" i="25"/>
  <c r="C23" i="25"/>
  <c r="E23" i="25" s="1"/>
  <c r="C21" i="25"/>
  <c r="E21" i="25" s="1"/>
  <c r="C35" i="24"/>
  <c r="C31" i="24"/>
  <c r="C27" i="24"/>
  <c r="C23" i="24"/>
  <c r="E23" i="24" s="1"/>
  <c r="C21" i="24"/>
  <c r="E21" i="24" s="1"/>
  <c r="C35" i="23"/>
  <c r="C31" i="23"/>
  <c r="C27" i="23"/>
  <c r="C23" i="23"/>
  <c r="E23" i="23"/>
  <c r="C21" i="23"/>
  <c r="E21" i="23"/>
  <c r="C35" i="22"/>
  <c r="C31" i="22"/>
  <c r="C27" i="22"/>
  <c r="C23" i="22"/>
  <c r="E23" i="22" s="1"/>
  <c r="C21" i="22"/>
  <c r="E21" i="22" s="1"/>
  <c r="C35" i="21"/>
  <c r="C31" i="21"/>
  <c r="C27" i="21"/>
  <c r="C23" i="21"/>
  <c r="E23" i="21" s="1"/>
  <c r="C21" i="21"/>
  <c r="E21" i="21" s="1"/>
  <c r="C35" i="20"/>
  <c r="C31" i="20"/>
  <c r="C27" i="20"/>
  <c r="C23" i="20"/>
  <c r="E23" i="20" s="1"/>
  <c r="C21" i="20"/>
  <c r="E21" i="20" s="1"/>
  <c r="C35" i="19"/>
  <c r="C31" i="19"/>
  <c r="C27" i="19"/>
  <c r="C23" i="19"/>
  <c r="E23" i="19" s="1"/>
  <c r="C21" i="19"/>
  <c r="E21" i="19" s="1"/>
  <c r="C35" i="18"/>
  <c r="C31" i="18"/>
  <c r="C27" i="18"/>
  <c r="C23" i="18"/>
  <c r="E23" i="18" s="1"/>
  <c r="C21" i="18"/>
  <c r="E21" i="18" s="1"/>
  <c r="C35" i="17"/>
  <c r="C31" i="17"/>
  <c r="C27" i="17"/>
  <c r="C23" i="17"/>
  <c r="E23" i="17" s="1"/>
  <c r="C21" i="17"/>
  <c r="E21" i="17" s="1"/>
  <c r="C35" i="16"/>
  <c r="C31" i="16"/>
  <c r="C27" i="16"/>
  <c r="C23" i="16"/>
  <c r="E23" i="16" s="1"/>
  <c r="C21" i="16"/>
  <c r="E21" i="16" s="1"/>
  <c r="C35" i="15"/>
  <c r="C31" i="15"/>
  <c r="C27" i="15"/>
  <c r="C23" i="15"/>
  <c r="C21" i="15"/>
  <c r="C35" i="14"/>
  <c r="C31" i="14"/>
  <c r="C27" i="14"/>
  <c r="C23" i="14"/>
  <c r="C21" i="14"/>
  <c r="C35" i="13"/>
  <c r="C31" i="13"/>
  <c r="C27" i="13"/>
  <c r="C23" i="13"/>
  <c r="E23" i="13" s="1"/>
  <c r="C21" i="13"/>
  <c r="E21" i="13" s="1"/>
  <c r="C35" i="12"/>
  <c r="C31" i="12"/>
  <c r="C23" i="12"/>
  <c r="C21" i="12"/>
  <c r="E27" i="25"/>
  <c r="E27" i="24"/>
  <c r="E27" i="23"/>
  <c r="E27" i="22"/>
  <c r="E27" i="21"/>
  <c r="E27" i="20"/>
  <c r="E27" i="19"/>
  <c r="E27" i="18"/>
  <c r="E27" i="17"/>
  <c r="E27" i="16"/>
  <c r="E27" i="15"/>
  <c r="E27" i="14"/>
  <c r="E27" i="13"/>
  <c r="V33" i="8"/>
  <c r="V31" i="8"/>
  <c r="J4" i="8"/>
  <c r="A3" i="8"/>
  <c r="U1" i="8"/>
  <c r="A4" i="9"/>
  <c r="D3" i="9"/>
  <c r="I1" i="9"/>
  <c r="C15" i="8"/>
  <c r="B16" i="9"/>
  <c r="A12" i="25"/>
  <c r="A12" i="24"/>
  <c r="A12" i="23"/>
  <c r="A12" i="22"/>
  <c r="A12" i="21"/>
  <c r="A12" i="20"/>
  <c r="A12" i="19"/>
  <c r="A12" i="18"/>
  <c r="A12" i="17"/>
  <c r="A12" i="16"/>
  <c r="A12" i="15"/>
  <c r="A12" i="14"/>
  <c r="A12" i="13"/>
  <c r="A9" i="25"/>
  <c r="A7" i="25"/>
  <c r="A9" i="24"/>
  <c r="A7" i="24"/>
  <c r="A9" i="23"/>
  <c r="A7" i="23"/>
  <c r="A9" i="22"/>
  <c r="A7" i="22"/>
  <c r="A9" i="21"/>
  <c r="A7" i="21"/>
  <c r="A9" i="20"/>
  <c r="A7" i="20"/>
  <c r="A9" i="19"/>
  <c r="A7" i="19"/>
  <c r="A9" i="18"/>
  <c r="A7" i="18"/>
  <c r="A9" i="17"/>
  <c r="A7" i="17"/>
  <c r="A9" i="16"/>
  <c r="A7" i="16"/>
  <c r="A9" i="15"/>
  <c r="A7" i="15"/>
  <c r="A9" i="14"/>
  <c r="A7" i="14"/>
  <c r="A9" i="13"/>
  <c r="A7" i="13"/>
  <c r="A12" i="12"/>
  <c r="A9" i="12"/>
  <c r="A7" i="12"/>
  <c r="B9" i="8"/>
  <c r="B7" i="8"/>
  <c r="L28" i="8"/>
  <c r="D27" i="25" s="1"/>
  <c r="L27" i="8"/>
  <c r="D27" i="24" s="1"/>
  <c r="L26" i="8"/>
  <c r="D27" i="23" s="1"/>
  <c r="L25" i="8"/>
  <c r="D27" i="22" s="1"/>
  <c r="L24" i="8"/>
  <c r="D27" i="21" s="1"/>
  <c r="L23" i="8"/>
  <c r="L22" i="8"/>
  <c r="D27" i="19" s="1"/>
  <c r="L21" i="8"/>
  <c r="D27" i="18" s="1"/>
  <c r="L20" i="8"/>
  <c r="D27" i="17" s="1"/>
  <c r="L19" i="8"/>
  <c r="D27" i="16" s="1"/>
  <c r="L18" i="8"/>
  <c r="D27" i="15" s="1"/>
  <c r="L17" i="8"/>
  <c r="L16" i="8"/>
  <c r="D27" i="13" s="1"/>
  <c r="L15" i="8"/>
  <c r="H16" i="9"/>
  <c r="D19" i="12"/>
  <c r="I33" i="9"/>
  <c r="I32" i="9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H29" i="9"/>
  <c r="D19" i="25"/>
  <c r="H28" i="9"/>
  <c r="D19" i="24"/>
  <c r="H27" i="9"/>
  <c r="D19" i="23"/>
  <c r="H26" i="9"/>
  <c r="D19" i="22"/>
  <c r="H25" i="9"/>
  <c r="D19" i="21"/>
  <c r="H24" i="9"/>
  <c r="D19" i="20"/>
  <c r="H23" i="9"/>
  <c r="D19" i="19"/>
  <c r="H22" i="9"/>
  <c r="D19" i="18"/>
  <c r="H21" i="9"/>
  <c r="D19" i="17"/>
  <c r="H20" i="9"/>
  <c r="D19" i="16"/>
  <c r="H19" i="9"/>
  <c r="D19" i="15"/>
  <c r="H18" i="9"/>
  <c r="H17" i="9"/>
  <c r="D19" i="13"/>
  <c r="F29" i="9"/>
  <c r="D23" i="25"/>
  <c r="F28" i="9"/>
  <c r="D23" i="24"/>
  <c r="F27" i="9"/>
  <c r="D23" i="23"/>
  <c r="F26" i="9"/>
  <c r="D23" i="22"/>
  <c r="F25" i="9"/>
  <c r="D23" i="21"/>
  <c r="F24" i="9"/>
  <c r="D23" i="20"/>
  <c r="F23" i="9"/>
  <c r="D23" i="19"/>
  <c r="F22" i="9"/>
  <c r="D23" i="18"/>
  <c r="F21" i="9"/>
  <c r="D23" i="17"/>
  <c r="F20" i="9"/>
  <c r="D23" i="16"/>
  <c r="F19" i="9"/>
  <c r="D23" i="15"/>
  <c r="E23" i="15"/>
  <c r="F18" i="9"/>
  <c r="D23" i="14"/>
  <c r="E23" i="14"/>
  <c r="F17" i="9"/>
  <c r="D23" i="13"/>
  <c r="F16" i="9"/>
  <c r="D23" i="12"/>
  <c r="E23" i="12"/>
  <c r="D29" i="9"/>
  <c r="D21" i="25"/>
  <c r="D28" i="9"/>
  <c r="D21" i="24"/>
  <c r="D27" i="9"/>
  <c r="D21" i="23"/>
  <c r="D26" i="9"/>
  <c r="D21" i="22"/>
  <c r="D25" i="9"/>
  <c r="D21" i="21"/>
  <c r="D24" i="9"/>
  <c r="D21" i="20"/>
  <c r="D23" i="9"/>
  <c r="D21" i="19"/>
  <c r="D22" i="9"/>
  <c r="D21" i="18"/>
  <c r="D21" i="9"/>
  <c r="D21" i="17"/>
  <c r="D20" i="9"/>
  <c r="D21" i="16"/>
  <c r="D19" i="9"/>
  <c r="D21" i="15"/>
  <c r="E21" i="15"/>
  <c r="D18" i="9"/>
  <c r="D21" i="14"/>
  <c r="E21" i="14"/>
  <c r="D17" i="9"/>
  <c r="D21" i="13"/>
  <c r="D16" i="9"/>
  <c r="D21" i="12"/>
  <c r="E21" i="12"/>
  <c r="G29" i="9"/>
  <c r="C19" i="25"/>
  <c r="E19" i="25" s="1"/>
  <c r="G28" i="9"/>
  <c r="C19" i="24"/>
  <c r="E19" i="24" s="1"/>
  <c r="G27" i="9"/>
  <c r="C19" i="23"/>
  <c r="E19" i="23"/>
  <c r="G26" i="9"/>
  <c r="C19" i="22"/>
  <c r="E19" i="22" s="1"/>
  <c r="G25" i="9"/>
  <c r="C19" i="21"/>
  <c r="E19" i="21" s="1"/>
  <c r="G24" i="9"/>
  <c r="C19" i="20"/>
  <c r="E19" i="20" s="1"/>
  <c r="G23" i="9"/>
  <c r="C19" i="19"/>
  <c r="E19" i="19"/>
  <c r="G22" i="9"/>
  <c r="C19" i="18"/>
  <c r="E19" i="18" s="1"/>
  <c r="G21" i="9"/>
  <c r="C19" i="17"/>
  <c r="E19" i="17"/>
  <c r="G20" i="9"/>
  <c r="H19" i="8"/>
  <c r="I19" i="8" s="1"/>
  <c r="A9" i="9"/>
  <c r="A7" i="9"/>
  <c r="V35" i="8"/>
  <c r="G24" i="11"/>
  <c r="H24" i="11" s="1"/>
  <c r="I24" i="11" s="1"/>
  <c r="D23" i="8"/>
  <c r="D27" i="8"/>
  <c r="H27" i="8"/>
  <c r="J27" i="8" s="1"/>
  <c r="D27" i="20"/>
  <c r="G19" i="9"/>
  <c r="C19" i="15"/>
  <c r="E19" i="15" s="1"/>
  <c r="D19" i="14"/>
  <c r="H24" i="8"/>
  <c r="I24" i="8" s="1"/>
  <c r="H28" i="8"/>
  <c r="H25" i="8"/>
  <c r="J25" i="8" s="1"/>
  <c r="C19" i="16"/>
  <c r="E19" i="16" s="1"/>
  <c r="H23" i="8"/>
  <c r="I23" i="8" s="1"/>
  <c r="H21" i="8"/>
  <c r="J21" i="8" s="1"/>
  <c r="D31" i="25"/>
  <c r="E35" i="18"/>
  <c r="E35" i="21"/>
  <c r="E35" i="16"/>
  <c r="D27" i="14"/>
  <c r="D27" i="12"/>
  <c r="E27" i="12"/>
  <c r="D35" i="21"/>
  <c r="E35" i="24"/>
  <c r="D35" i="24"/>
  <c r="D35" i="18"/>
  <c r="E35" i="22"/>
  <c r="D35" i="22"/>
  <c r="I28" i="8"/>
  <c r="E35" i="25"/>
  <c r="D35" i="25"/>
  <c r="J23" i="8"/>
  <c r="E35" i="20"/>
  <c r="D35" i="20"/>
  <c r="D35" i="16"/>
  <c r="G17" i="9"/>
  <c r="G16" i="9"/>
  <c r="H15" i="8"/>
  <c r="J15" i="8" s="1"/>
  <c r="H26" i="8"/>
  <c r="J19" i="8"/>
  <c r="J28" i="8"/>
  <c r="I21" i="8"/>
  <c r="H18" i="8"/>
  <c r="I18" i="8" s="1"/>
  <c r="H22" i="8"/>
  <c r="J22" i="8" s="1"/>
  <c r="G18" i="9"/>
  <c r="H20" i="8"/>
  <c r="E31" i="25"/>
  <c r="E31" i="24"/>
  <c r="E35" i="17"/>
  <c r="E35" i="19"/>
  <c r="D31" i="18"/>
  <c r="E31" i="18"/>
  <c r="D31" i="16"/>
  <c r="E31" i="16"/>
  <c r="D31" i="17"/>
  <c r="D31" i="15"/>
  <c r="D31" i="23"/>
  <c r="D31" i="19"/>
  <c r="D31" i="24"/>
  <c r="D35" i="17"/>
  <c r="D35" i="19"/>
  <c r="E35" i="15"/>
  <c r="D35" i="15"/>
  <c r="E35" i="23"/>
  <c r="D35" i="23"/>
  <c r="C19" i="13"/>
  <c r="E19" i="13"/>
  <c r="H16" i="8"/>
  <c r="I16" i="8" s="1"/>
  <c r="C19" i="12"/>
  <c r="E19" i="12"/>
  <c r="I26" i="8"/>
  <c r="J26" i="8"/>
  <c r="J18" i="8"/>
  <c r="C19" i="14"/>
  <c r="E19" i="14"/>
  <c r="H17" i="8"/>
  <c r="J20" i="8"/>
  <c r="I20" i="8"/>
  <c r="E31" i="23"/>
  <c r="E31" i="15"/>
  <c r="E31" i="17"/>
  <c r="E31" i="19"/>
  <c r="D31" i="21"/>
  <c r="E35" i="12"/>
  <c r="D35" i="12"/>
  <c r="D31" i="20"/>
  <c r="D31" i="22"/>
  <c r="E31" i="22"/>
  <c r="E31" i="21"/>
  <c r="E35" i="14"/>
  <c r="D35" i="14"/>
  <c r="I17" i="8"/>
  <c r="J17" i="8"/>
  <c r="E31" i="20"/>
  <c r="E31" i="12"/>
  <c r="D31" i="12"/>
  <c r="E35" i="13"/>
  <c r="D35" i="13"/>
  <c r="D31" i="14"/>
  <c r="D31" i="13"/>
  <c r="E31" i="14"/>
  <c r="E31" i="13"/>
  <c r="D16" i="8" l="1"/>
  <c r="D28" i="8"/>
  <c r="D26" i="8"/>
  <c r="D24" i="8"/>
  <c r="G31" i="11"/>
  <c r="D17" i="8"/>
  <c r="D20" i="8"/>
  <c r="D15" i="8"/>
  <c r="I15" i="8"/>
  <c r="J24" i="8"/>
  <c r="V32" i="8"/>
  <c r="I22" i="8"/>
  <c r="I25" i="8"/>
  <c r="I27" i="8"/>
  <c r="J16" i="8"/>
  <c r="D18" i="8"/>
  <c r="D19" i="8"/>
  <c r="D21" i="8"/>
  <c r="D25" i="8"/>
  <c r="F38" i="11" l="1"/>
  <c r="F40" i="11"/>
  <c r="F37" i="11"/>
  <c r="D22" i="8"/>
  <c r="I46" i="11" l="1"/>
  <c r="I45" i="11"/>
  <c r="I44" i="11"/>
  <c r="I43" i="11"/>
  <c r="F39" i="11" l="1"/>
  <c r="J29" i="11" l="1"/>
  <c r="E27" i="8" s="1"/>
  <c r="C15" i="24" s="1"/>
  <c r="J30" i="11"/>
  <c r="E28" i="8" s="1"/>
  <c r="C15" i="25" s="1"/>
  <c r="J27" i="11"/>
  <c r="E25" i="8" s="1"/>
  <c r="C15" i="22" s="1"/>
  <c r="J28" i="11"/>
  <c r="E26" i="8" s="1"/>
  <c r="C15" i="23" s="1"/>
  <c r="J25" i="11"/>
  <c r="E23" i="8" s="1"/>
  <c r="J26" i="11"/>
  <c r="E24" i="8" s="1"/>
  <c r="C15" i="21" s="1"/>
  <c r="J23" i="11"/>
  <c r="J24" i="11"/>
  <c r="E22" i="8" s="1"/>
  <c r="C15" i="19" s="1"/>
  <c r="J21" i="11"/>
  <c r="J22" i="11"/>
  <c r="J19" i="11"/>
  <c r="E17" i="8" s="1"/>
  <c r="J20" i="11"/>
  <c r="E18" i="8" s="1"/>
  <c r="J18" i="11"/>
  <c r="E16" i="8" s="1"/>
  <c r="J17" i="11"/>
  <c r="E15" i="8" s="1"/>
  <c r="C15" i="12" s="1"/>
  <c r="F23" i="8" l="1"/>
  <c r="G23" i="8" s="1"/>
  <c r="E15" i="20" s="1"/>
  <c r="C15" i="20"/>
  <c r="F28" i="8"/>
  <c r="G28" i="8"/>
  <c r="E15" i="25" s="1"/>
  <c r="F27" i="8"/>
  <c r="G27" i="8" s="1"/>
  <c r="F25" i="8"/>
  <c r="G25" i="8" s="1"/>
  <c r="F26" i="8"/>
  <c r="G26" i="8" s="1"/>
  <c r="F24" i="8"/>
  <c r="G24" i="8" s="1"/>
  <c r="T23" i="8"/>
  <c r="F22" i="8"/>
  <c r="G22" i="8" s="1"/>
  <c r="F18" i="8"/>
  <c r="G18" i="8" s="1"/>
  <c r="E15" i="15" s="1"/>
  <c r="C15" i="15"/>
  <c r="F16" i="8"/>
  <c r="G16" i="8" s="1"/>
  <c r="E15" i="13" s="1"/>
  <c r="C15" i="13"/>
  <c r="F17" i="8"/>
  <c r="G17" i="8" s="1"/>
  <c r="E15" i="14" s="1"/>
  <c r="C15" i="14"/>
  <c r="F15" i="8"/>
  <c r="E21" i="8"/>
  <c r="C15" i="18" s="1"/>
  <c r="E20" i="8"/>
  <c r="E19" i="8"/>
  <c r="C15" i="16" s="1"/>
  <c r="F20" i="8" l="1"/>
  <c r="G20" i="8" s="1"/>
  <c r="E15" i="17" s="1"/>
  <c r="C15" i="17"/>
  <c r="E15" i="24"/>
  <c r="T27" i="8"/>
  <c r="T28" i="8"/>
  <c r="E15" i="22"/>
  <c r="T25" i="8"/>
  <c r="E15" i="23"/>
  <c r="T26" i="8"/>
  <c r="E15" i="21"/>
  <c r="T24" i="8"/>
  <c r="T18" i="8"/>
  <c r="E15" i="19"/>
  <c r="T22" i="8"/>
  <c r="T17" i="8"/>
  <c r="T16" i="8"/>
  <c r="G15" i="8"/>
  <c r="E15" i="12" s="1"/>
  <c r="T20" i="8"/>
  <c r="F21" i="8"/>
  <c r="G21" i="8" s="1"/>
  <c r="E15" i="18" s="1"/>
  <c r="F19" i="8"/>
  <c r="G19" i="8" s="1"/>
  <c r="E15" i="16" s="1"/>
  <c r="U28" i="8" l="1"/>
  <c r="A28" i="8" s="1"/>
  <c r="T15" i="8"/>
  <c r="T19" i="8"/>
  <c r="T21" i="8"/>
  <c r="U26" i="8" l="1"/>
  <c r="A26" i="8" s="1"/>
  <c r="U27" i="8"/>
  <c r="A27" i="8" s="1"/>
  <c r="U25" i="8"/>
  <c r="A25" i="8" s="1"/>
  <c r="U24" i="8"/>
  <c r="A24" i="8" s="1"/>
  <c r="U22" i="8"/>
  <c r="A22" i="8" s="1"/>
  <c r="U23" i="8"/>
  <c r="A23" i="8" s="1"/>
  <c r="U15" i="8"/>
  <c r="A15" i="8" s="1"/>
  <c r="U17" i="8"/>
  <c r="A17" i="8" s="1"/>
  <c r="U19" i="8"/>
  <c r="A19" i="8" s="1"/>
  <c r="U18" i="8"/>
  <c r="A18" i="8" s="1"/>
  <c r="U16" i="8"/>
  <c r="A16" i="8" s="1"/>
  <c r="U21" i="8"/>
  <c r="A21" i="8" s="1"/>
  <c r="U20" i="8"/>
  <c r="A20" i="8" s="1"/>
  <c r="D37" i="8" l="1"/>
  <c r="M37" i="8"/>
</calcChain>
</file>

<file path=xl/comments1.xml><?xml version="1.0" encoding="utf-8"?>
<comments xmlns="http://schemas.openxmlformats.org/spreadsheetml/2006/main">
  <authors>
    <author>Ville de Genève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Ville de Genève:</t>
        </r>
        <r>
          <rPr>
            <sz val="8"/>
            <color indexed="81"/>
            <rFont val="Tahoma"/>
            <family val="2"/>
          </rPr>
          <t xml:space="preserve">
Est-ce que les références fournies sont en adéquation avec l'appel d'offres ?</t>
        </r>
      </text>
    </comment>
    <comment ref="E14" authorId="0">
      <text>
        <r>
          <rPr>
            <b/>
            <sz val="8"/>
            <color indexed="81"/>
            <rFont val="Tahoma"/>
            <family val="2"/>
          </rPr>
          <t>Ville de Genève:</t>
        </r>
        <r>
          <rPr>
            <sz val="8"/>
            <color indexed="81"/>
            <rFont val="Tahoma"/>
            <family val="2"/>
          </rPr>
          <t xml:space="preserve">
Est-ce que le MO a été satisfait de l'entreprise pour le projet indiqué dans la référence (contact téléphonique) ?</t>
        </r>
      </text>
    </comment>
  </commentList>
</comments>
</file>

<file path=xl/sharedStrings.xml><?xml version="1.0" encoding="utf-8"?>
<sst xmlns="http://schemas.openxmlformats.org/spreadsheetml/2006/main" count="549" uniqueCount="122">
  <si>
    <t>CONTRÔLE ARITHMETIQUE DES OFFRES</t>
  </si>
  <si>
    <t>TVA</t>
  </si>
  <si>
    <t>Critère 1</t>
  </si>
  <si>
    <t>Critère 2</t>
  </si>
  <si>
    <t>Critère 3</t>
  </si>
  <si>
    <t>Critère 4</t>
  </si>
  <si>
    <t>Candidat</t>
  </si>
  <si>
    <t>N°</t>
  </si>
  <si>
    <t>Pondérations des critères</t>
  </si>
  <si>
    <t>Poids</t>
  </si>
  <si>
    <t>%</t>
  </si>
  <si>
    <t>Total :</t>
  </si>
  <si>
    <t>Sous-critère A</t>
  </si>
  <si>
    <t>Sous-critère B</t>
  </si>
  <si>
    <t>A</t>
  </si>
  <si>
    <t>B</t>
  </si>
  <si>
    <t>Total brut HT</t>
  </si>
  <si>
    <t>Total net HT</t>
  </si>
  <si>
    <t>Total arrêté à</t>
  </si>
  <si>
    <t>Classe- ment</t>
  </si>
  <si>
    <t>Références</t>
  </si>
  <si>
    <t>Pondération du critère</t>
  </si>
  <si>
    <t>Note attribuée   (1 à 5)</t>
  </si>
  <si>
    <t>Total des points</t>
  </si>
  <si>
    <t>Nombre de points</t>
  </si>
  <si>
    <r>
      <t xml:space="preserve">Note attribuée </t>
    </r>
    <r>
      <rPr>
        <b/>
        <sz val="11"/>
        <rFont val="Arial"/>
        <family val="2"/>
      </rPr>
      <t>*</t>
    </r>
  </si>
  <si>
    <t>Rabais en %</t>
  </si>
  <si>
    <t>Note attribuée   (0 à 5)</t>
  </si>
  <si>
    <t>Montant de l'offre TTC</t>
  </si>
  <si>
    <t>Proposition d'adjudication à</t>
  </si>
  <si>
    <t>pour un montant de</t>
  </si>
  <si>
    <t>Nom de l'opération</t>
  </si>
  <si>
    <t>Date</t>
  </si>
  <si>
    <t>Signature</t>
  </si>
  <si>
    <t>Mandataire(s)</t>
  </si>
  <si>
    <t>Service(s) technique(s) spécialiste(s) de la Ville de Genève</t>
  </si>
  <si>
    <t>Responsable d'opérations</t>
  </si>
  <si>
    <t>Conseiller-e administratif-ve délégué-e</t>
  </si>
  <si>
    <t>Note attribuée            (0 à 5)</t>
  </si>
  <si>
    <t>Remarques</t>
  </si>
  <si>
    <t xml:space="preserve">Note attribuée </t>
  </si>
  <si>
    <t>Note attribuée</t>
  </si>
  <si>
    <t>Notation formation des apprentis - se référer à la soumission</t>
  </si>
  <si>
    <r>
      <rPr>
        <b/>
        <sz val="12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 uniquement si procédure non soumise aux traités internationaux</t>
    </r>
  </si>
  <si>
    <t>Service gestionnaire de la Ville de Genève</t>
  </si>
  <si>
    <r>
      <t xml:space="preserve">Direction du département                   </t>
    </r>
    <r>
      <rPr>
        <i/>
        <sz val="8"/>
        <color indexed="8"/>
        <rFont val="Arial"/>
        <family val="2"/>
      </rPr>
      <t>&gt; 50'000 CHF</t>
    </r>
  </si>
  <si>
    <t>Réception</t>
  </si>
  <si>
    <t>Validation</t>
  </si>
  <si>
    <t>CONSTRUCTION</t>
  </si>
  <si>
    <t>Tableau comparatif des offres</t>
  </si>
  <si>
    <r>
      <t>Montant estimé TTC</t>
    </r>
    <r>
      <rPr>
        <b/>
        <sz val="10"/>
        <rFont val="Arial"/>
        <family val="2"/>
      </rPr>
      <t xml:space="preserve"> (CHF) </t>
    </r>
  </si>
  <si>
    <t>Procédure ouverte</t>
  </si>
  <si>
    <t>Total TTC 
(CHF)</t>
  </si>
  <si>
    <t>Unité soumissions</t>
  </si>
  <si>
    <t>Note</t>
  </si>
  <si>
    <t>non évaluable</t>
  </si>
  <si>
    <t>critère très mal rempli</t>
  </si>
  <si>
    <t>critère mal rempli</t>
  </si>
  <si>
    <t>critère bien rempli</t>
  </si>
  <si>
    <t>critère très bien rempli</t>
  </si>
  <si>
    <t>Satisfaction 
des critères</t>
  </si>
  <si>
    <t>Qualité 
des indications</t>
  </si>
  <si>
    <t>acune indication</t>
  </si>
  <si>
    <t>très bonne qualité</t>
  </si>
  <si>
    <t>indications insuffisantes ne correspondant 
pas suffisamment au projet</t>
  </si>
  <si>
    <t>qualité moyenne, correspondant aux 
exigences de l'appel d'offres</t>
  </si>
  <si>
    <t>exellente qualité, offre correspondant 
très bien aux objectifs visés</t>
  </si>
  <si>
    <t xml:space="preserve">Toute mention particulière devant figurer sur la lettre d'adjudication devra être indiquée
</t>
  </si>
  <si>
    <t>critère normalement rempli, 
dans la moyenne</t>
  </si>
  <si>
    <t>indications insuffisantes, incomplètes</t>
  </si>
  <si>
    <t>REFERENCES &amp; QUALITE DES REFERENCES</t>
  </si>
  <si>
    <t>Qualité des références</t>
  </si>
  <si>
    <t>Critère 5</t>
  </si>
  <si>
    <t>Libre</t>
  </si>
  <si>
    <t>Critère prix</t>
  </si>
  <si>
    <t>Critère référence/qualité</t>
  </si>
  <si>
    <t>Evaluation entreprise 1</t>
  </si>
  <si>
    <t>Qualité économique</t>
  </si>
  <si>
    <t>Appel d'offres pour  XXXXXXXX - Procédure d'appel d'offres n° XXXXX - tour X</t>
  </si>
  <si>
    <t>Evaluation entreprise 2</t>
  </si>
  <si>
    <t>Evaluation entreprise 3</t>
  </si>
  <si>
    <t>Evaluation entreprise 4</t>
  </si>
  <si>
    <t>Evaluation entreprise 5</t>
  </si>
  <si>
    <t>Evaluation entreprise 6</t>
  </si>
  <si>
    <t>Evaluation entreprise 7</t>
  </si>
  <si>
    <t>Evaluation entreprise 8</t>
  </si>
  <si>
    <t>Evaluation entreprise 9</t>
  </si>
  <si>
    <t>Evaluation entreprise 10</t>
  </si>
  <si>
    <t>Evaluation entreprise 11</t>
  </si>
  <si>
    <t>Evaluation entreprise 12</t>
  </si>
  <si>
    <t>Evaluation entreprise 13</t>
  </si>
  <si>
    <t>Evaluation entreprise 14</t>
  </si>
  <si>
    <t>Proposition d'adjudication</t>
  </si>
  <si>
    <r>
      <t xml:space="preserve">Présidence du département </t>
    </r>
    <r>
      <rPr>
        <i/>
        <sz val="8"/>
        <color indexed="8"/>
        <rFont val="Arial"/>
        <family val="2"/>
      </rPr>
      <t>&gt; 100'000 CHF</t>
    </r>
  </si>
  <si>
    <t>Moyenne des offres</t>
  </si>
  <si>
    <r>
      <t>Remarques      (</t>
    </r>
    <r>
      <rPr>
        <i/>
        <sz val="10"/>
        <color indexed="10"/>
        <rFont val="Arial"/>
        <family val="2"/>
      </rPr>
      <t>a renoncé,  pas rendu, refusé;rendu hors délai;exclu/non-conforme</t>
    </r>
    <r>
      <rPr>
        <b/>
        <sz val="10"/>
        <rFont val="Arial"/>
        <family val="2"/>
      </rPr>
      <t>)</t>
    </r>
  </si>
  <si>
    <t>Adéquation des références</t>
  </si>
  <si>
    <t>Références &amp; qualité</t>
  </si>
  <si>
    <t>Organisation</t>
  </si>
  <si>
    <r>
      <t xml:space="preserve">Formation des apprentis </t>
    </r>
    <r>
      <rPr>
        <b/>
        <sz val="12"/>
        <color indexed="10"/>
        <rFont val="Arial"/>
        <family val="2"/>
      </rPr>
      <t>*</t>
    </r>
  </si>
  <si>
    <t>Formation des apprentis</t>
  </si>
  <si>
    <t>Architecte et/ou ingénieur</t>
  </si>
  <si>
    <t>Références &amp; qualité des références</t>
  </si>
  <si>
    <t xml:space="preserve">Références &amp; qualité des références </t>
  </si>
  <si>
    <t>Chef-fe de service/
Adj. direction</t>
  </si>
  <si>
    <t>Raison sociale du soumissionnaire</t>
  </si>
  <si>
    <t>Pondérat° du critère</t>
  </si>
  <si>
    <t>Codirectrice</t>
  </si>
  <si>
    <t>* Calcul méthode de notation linéaire T1 : 5.0 - (H offerts - H mini.) / (H moyen - H mini.)</t>
  </si>
  <si>
    <t>H mini.</t>
  </si>
  <si>
    <t>H maxi.</t>
  </si>
  <si>
    <t>Nb d'offres</t>
  </si>
  <si>
    <t>Hors champ d'impression, ou à masquer, mais NE PAS EFFACER.</t>
  </si>
  <si>
    <t>H moyen ?</t>
  </si>
  <si>
    <t>Montant de l'offre</t>
  </si>
  <si>
    <t>soit</t>
  </si>
  <si>
    <t>4 et plus</t>
  </si>
  <si>
    <t>H moyen</t>
  </si>
  <si>
    <t xml:space="preserve">  Moyenne calculée avec évacuation des montants extrêmes dès 4 offres.</t>
  </si>
  <si>
    <t>(pondérée dès 4 offres)</t>
  </si>
  <si>
    <r>
      <t xml:space="preserve">Moyenne calculée </t>
    </r>
    <r>
      <rPr>
        <b/>
        <sz val="9"/>
        <color theme="0"/>
        <rFont val="Arial"/>
        <family val="2"/>
      </rPr>
      <t>sans</t>
    </r>
    <r>
      <rPr>
        <sz val="9"/>
        <color theme="0"/>
        <rFont val="Arial"/>
        <family val="2"/>
      </rPr>
      <t xml:space="preserve"> évacuation des montants extrêmes.</t>
    </r>
  </si>
  <si>
    <r>
      <t xml:space="preserve">Moyenne calculée </t>
    </r>
    <r>
      <rPr>
        <b/>
        <sz val="9"/>
        <color theme="0"/>
        <rFont val="Arial"/>
        <family val="2"/>
      </rPr>
      <t>avec</t>
    </r>
    <r>
      <rPr>
        <sz val="9"/>
        <color theme="0"/>
        <rFont val="Arial"/>
        <family val="2"/>
      </rPr>
      <t xml:space="preserve"> évacuation des montants extrêmes.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</si>
</sst>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CHF-1407]\ #,##0.00"/>
    <numFmt numFmtId="165" formatCode="_ * #,##0_ ;_ * \-#,##0_ ;_ * &quot;-&quot;??_ ;_ @_ "/>
  </numFmts>
  <fonts count="43">
    <font>
      <sz val="10"/>
      <color theme="1"/>
      <name val="Comic Sans MS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Garmond (W1)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theme="1"/>
      <name val="Comic Sans MS"/>
      <family val="2"/>
    </font>
    <font>
      <b/>
      <sz val="10"/>
      <color rgb="FFFF0000"/>
      <name val="Arial"/>
      <family val="2"/>
    </font>
    <font>
      <b/>
      <sz val="10"/>
      <color theme="1"/>
      <name val="Comic Sans MS"/>
      <family val="4"/>
    </font>
    <font>
      <sz val="10"/>
      <color theme="1"/>
      <name val="Arial"/>
      <family val="2"/>
    </font>
    <font>
      <b/>
      <i/>
      <sz val="10"/>
      <color theme="9" tint="-0.24994659260841701"/>
      <name val="Arial"/>
      <family val="2"/>
    </font>
    <font>
      <i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name val="Arial"/>
      <family val="2"/>
    </font>
    <font>
      <sz val="10"/>
      <color theme="1"/>
      <name val="Comic Sans M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theme="0" tint="-0.249977111117893"/>
      <name val="Arial"/>
      <family val="2"/>
    </font>
    <font>
      <sz val="10"/>
      <color theme="0"/>
      <name val="Arial"/>
      <family val="2"/>
    </font>
    <font>
      <sz val="10"/>
      <color theme="0"/>
      <name val="Comic Sans MS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439">
    <xf numFmtId="0" fontId="0" fillId="0" borderId="0" xfId="0"/>
    <xf numFmtId="0" fontId="2" fillId="0" borderId="0" xfId="2" applyBorder="1"/>
    <xf numFmtId="0" fontId="4" fillId="0" borderId="0" xfId="2" applyFont="1" applyProtection="1"/>
    <xf numFmtId="0" fontId="3" fillId="0" borderId="0" xfId="2" applyFont="1" applyBorder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4" fillId="0" borderId="0" xfId="2" applyFont="1" applyBorder="1" applyAlignment="1">
      <alignment vertical="center"/>
    </xf>
    <xf numFmtId="0" fontId="2" fillId="0" borderId="0" xfId="2" applyBorder="1" applyAlignment="1">
      <alignment vertical="center"/>
    </xf>
    <xf numFmtId="0" fontId="9" fillId="0" borderId="0" xfId="2" applyFont="1" applyProtection="1"/>
    <xf numFmtId="0" fontId="9" fillId="0" borderId="0" xfId="2" applyFont="1" applyBorder="1" applyAlignment="1" applyProtection="1">
      <alignment horizontal="centerContinuous"/>
    </xf>
    <xf numFmtId="0" fontId="10" fillId="0" borderId="0" xfId="2" applyFont="1" applyAlignment="1" applyProtection="1">
      <alignment horizontal="right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Border="1" applyAlignment="1">
      <alignment horizontal="center"/>
    </xf>
    <xf numFmtId="0" fontId="10" fillId="0" borderId="0" xfId="2" applyFont="1" applyFill="1" applyBorder="1"/>
    <xf numFmtId="0" fontId="9" fillId="0" borderId="0" xfId="2" applyFont="1" applyBorder="1" applyAlignment="1">
      <alignment vertical="center" wrapText="1"/>
    </xf>
    <xf numFmtId="0" fontId="10" fillId="0" borderId="0" xfId="2" applyFont="1" applyAlignment="1" applyProtection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1" xfId="2" applyFont="1" applyBorder="1" applyAlignment="1" applyProtection="1">
      <alignment horizontal="center"/>
    </xf>
    <xf numFmtId="1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Continuous"/>
    </xf>
    <xf numFmtId="3" fontId="5" fillId="0" borderId="3" xfId="2" applyNumberFormat="1" applyFont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10" fillId="0" borderId="0" xfId="2" applyNumberFormat="1" applyFont="1" applyBorder="1" applyAlignment="1" applyProtection="1">
      <alignment horizontal="center" vertical="center"/>
    </xf>
    <xf numFmtId="3" fontId="10" fillId="0" borderId="3" xfId="2" applyNumberFormat="1" applyFont="1" applyBorder="1" applyAlignment="1" applyProtection="1">
      <alignment horizontal="center" vertical="center"/>
    </xf>
    <xf numFmtId="3" fontId="10" fillId="0" borderId="3" xfId="2" applyNumberFormat="1" applyFont="1" applyBorder="1" applyAlignment="1" applyProtection="1">
      <alignment horizontal="left" vertical="center"/>
    </xf>
    <xf numFmtId="0" fontId="10" fillId="0" borderId="2" xfId="2" applyFont="1" applyBorder="1" applyAlignment="1" applyProtection="1">
      <alignment horizontal="centerContinuous" vertical="center"/>
    </xf>
    <xf numFmtId="3" fontId="10" fillId="0" borderId="3" xfId="2" applyNumberFormat="1" applyFont="1" applyBorder="1" applyAlignment="1" applyProtection="1">
      <alignment horizontal="centerContinuous" vertical="center"/>
    </xf>
    <xf numFmtId="0" fontId="9" fillId="2" borderId="1" xfId="2" applyFont="1" applyFill="1" applyBorder="1" applyAlignment="1" applyProtection="1">
      <alignment horizontal="center" vertical="center" wrapText="1"/>
    </xf>
    <xf numFmtId="0" fontId="15" fillId="0" borderId="4" xfId="2" applyFont="1" applyBorder="1" applyAlignment="1" applyProtection="1">
      <alignment horizontal="centerContinuous"/>
    </xf>
    <xf numFmtId="0" fontId="15" fillId="0" borderId="0" xfId="2" applyFont="1" applyBorder="1" applyAlignment="1" applyProtection="1">
      <alignment horizontal="centerContinuous"/>
    </xf>
    <xf numFmtId="49" fontId="23" fillId="4" borderId="1" xfId="2" applyNumberFormat="1" applyFont="1" applyFill="1" applyBorder="1" applyAlignment="1" applyProtection="1">
      <alignment horizontal="center" vertical="center"/>
      <protection locked="0"/>
    </xf>
    <xf numFmtId="2" fontId="9" fillId="2" borderId="1" xfId="2" applyNumberFormat="1" applyFont="1" applyFill="1" applyBorder="1" applyAlignment="1" applyProtection="1">
      <alignment horizontal="right" vertical="center"/>
    </xf>
    <xf numFmtId="2" fontId="9" fillId="0" borderId="1" xfId="2" applyNumberFormat="1" applyFont="1" applyBorder="1" applyAlignment="1" applyProtection="1">
      <alignment horizontal="right" vertical="center"/>
    </xf>
    <xf numFmtId="2" fontId="9" fillId="3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 wrapText="1"/>
    </xf>
    <xf numFmtId="2" fontId="9" fillId="4" borderId="1" xfId="1" applyNumberFormat="1" applyFont="1" applyFill="1" applyBorder="1" applyAlignment="1" applyProtection="1">
      <alignment horizontal="center" vertical="center"/>
      <protection locked="0"/>
    </xf>
    <xf numFmtId="1" fontId="9" fillId="4" borderId="2" xfId="2" applyNumberFormat="1" applyFont="1" applyFill="1" applyBorder="1" applyAlignment="1" applyProtection="1">
      <alignment horizontal="right" vertical="center"/>
      <protection locked="0"/>
    </xf>
    <xf numFmtId="0" fontId="10" fillId="0" borderId="5" xfId="2" applyFont="1" applyBorder="1" applyAlignment="1" applyProtection="1">
      <alignment horizontal="center" vertical="center" wrapText="1"/>
    </xf>
    <xf numFmtId="0" fontId="2" fillId="0" borderId="0" xfId="2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0" xfId="2" applyFont="1" applyAlignment="1">
      <alignment horizontal="center"/>
    </xf>
    <xf numFmtId="0" fontId="2" fillId="0" borderId="0" xfId="2" applyFont="1"/>
    <xf numFmtId="49" fontId="2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9" fillId="4" borderId="1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" applyFont="1" applyAlignment="1" applyProtection="1">
      <alignment horizontal="center"/>
    </xf>
    <xf numFmtId="0" fontId="2" fillId="0" borderId="0" xfId="2" applyFont="1" applyBorder="1" applyAlignment="1" applyProtection="1">
      <alignment horizontal="center"/>
    </xf>
    <xf numFmtId="0" fontId="2" fillId="0" borderId="0" xfId="2" applyFont="1" applyProtection="1"/>
    <xf numFmtId="0" fontId="2" fillId="0" borderId="0" xfId="2" applyFont="1" applyBorder="1" applyProtection="1"/>
    <xf numFmtId="0" fontId="2" fillId="0" borderId="6" xfId="2" applyFont="1" applyBorder="1" applyProtection="1"/>
    <xf numFmtId="0" fontId="2" fillId="0" borderId="6" xfId="2" applyFont="1" applyBorder="1" applyAlignment="1" applyProtection="1">
      <alignment horizontal="centerContinuous"/>
    </xf>
    <xf numFmtId="0" fontId="2" fillId="0" borderId="4" xfId="2" applyFont="1" applyBorder="1" applyProtection="1"/>
    <xf numFmtId="0" fontId="2" fillId="0" borderId="4" xfId="2" applyFont="1" applyBorder="1" applyAlignment="1" applyProtection="1">
      <alignment horizontal="centerContinuous"/>
    </xf>
    <xf numFmtId="0" fontId="2" fillId="0" borderId="0" xfId="2" applyFont="1" applyFill="1" applyBorder="1"/>
    <xf numFmtId="0" fontId="2" fillId="0" borderId="0" xfId="2" applyFont="1" applyBorder="1" applyAlignment="1" applyProtection="1">
      <alignment horizontal="centerContinuous"/>
    </xf>
    <xf numFmtId="0" fontId="25" fillId="0" borderId="0" xfId="0" applyFont="1"/>
    <xf numFmtId="0" fontId="2" fillId="0" borderId="0" xfId="2" applyFont="1" applyBorder="1" applyAlignment="1">
      <alignment vertical="center"/>
    </xf>
    <xf numFmtId="0" fontId="2" fillId="0" borderId="0" xfId="2" applyFont="1" applyFill="1" applyBorder="1" applyProtection="1"/>
    <xf numFmtId="0" fontId="2" fillId="0" borderId="0" xfId="2" applyFont="1" applyAlignment="1" applyProtection="1">
      <alignment vertical="center"/>
    </xf>
    <xf numFmtId="0" fontId="2" fillId="0" borderId="0" xfId="2" applyFont="1" applyAlignment="1">
      <alignment vertical="center"/>
    </xf>
    <xf numFmtId="2" fontId="9" fillId="4" borderId="1" xfId="2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" fillId="0" borderId="7" xfId="2" applyFont="1" applyFill="1" applyBorder="1" applyAlignment="1" applyProtection="1">
      <alignment horizontal="center" vertical="center" wrapText="1"/>
    </xf>
    <xf numFmtId="0" fontId="4" fillId="5" borderId="0" xfId="2" applyFont="1" applyFill="1" applyProtection="1"/>
    <xf numFmtId="0" fontId="9" fillId="5" borderId="0" xfId="2" applyFont="1" applyFill="1" applyAlignment="1" applyProtection="1">
      <alignment horizontal="center"/>
    </xf>
    <xf numFmtId="0" fontId="9" fillId="5" borderId="0" xfId="2" applyFont="1" applyFill="1" applyProtection="1"/>
    <xf numFmtId="0" fontId="2" fillId="5" borderId="0" xfId="2" applyFill="1" applyBorder="1"/>
    <xf numFmtId="0" fontId="9" fillId="5" borderId="0" xfId="2" applyFont="1" applyFill="1" applyBorder="1" applyAlignment="1" applyProtection="1">
      <alignment horizontal="center"/>
    </xf>
    <xf numFmtId="0" fontId="9" fillId="5" borderId="0" xfId="2" applyFont="1" applyFill="1" applyBorder="1" applyProtection="1"/>
    <xf numFmtId="0" fontId="9" fillId="5" borderId="6" xfId="2" applyFont="1" applyFill="1" applyBorder="1" applyAlignment="1" applyProtection="1">
      <alignment horizontal="centerContinuous"/>
    </xf>
    <xf numFmtId="0" fontId="15" fillId="5" borderId="4" xfId="2" applyFont="1" applyFill="1" applyBorder="1" applyAlignment="1" applyProtection="1">
      <alignment horizontal="centerContinuous"/>
    </xf>
    <xf numFmtId="0" fontId="9" fillId="5" borderId="4" xfId="2" applyFont="1" applyFill="1" applyBorder="1" applyAlignment="1" applyProtection="1">
      <alignment horizontal="centerContinuous"/>
    </xf>
    <xf numFmtId="0" fontId="3" fillId="5" borderId="0" xfId="2" applyFont="1" applyFill="1" applyBorder="1" applyAlignment="1">
      <alignment horizontal="left"/>
    </xf>
    <xf numFmtId="0" fontId="6" fillId="5" borderId="0" xfId="2" applyFont="1" applyFill="1" applyBorder="1"/>
    <xf numFmtId="0" fontId="9" fillId="5" borderId="0" xfId="2" applyFont="1" applyFill="1" applyBorder="1" applyAlignment="1">
      <alignment vertical="center" wrapText="1"/>
    </xf>
    <xf numFmtId="0" fontId="2" fillId="5" borderId="0" xfId="2" applyFill="1" applyBorder="1" applyAlignment="1">
      <alignment vertical="center"/>
    </xf>
    <xf numFmtId="0" fontId="0" fillId="5" borderId="0" xfId="0" applyFill="1"/>
    <xf numFmtId="0" fontId="10" fillId="5" borderId="0" xfId="2" applyFont="1" applyFill="1" applyAlignment="1" applyProtection="1">
      <alignment horizontal="right"/>
    </xf>
    <xf numFmtId="0" fontId="15" fillId="5" borderId="0" xfId="2" applyFont="1" applyFill="1" applyBorder="1" applyAlignment="1" applyProtection="1">
      <alignment horizontal="centerContinuous"/>
    </xf>
    <xf numFmtId="0" fontId="9" fillId="5" borderId="0" xfId="2" applyFont="1" applyFill="1" applyBorder="1" applyAlignment="1" applyProtection="1">
      <alignment horizontal="centerContinuous"/>
    </xf>
    <xf numFmtId="3" fontId="5" fillId="5" borderId="0" xfId="2" applyNumberFormat="1" applyFont="1" applyFill="1" applyBorder="1" applyAlignment="1" applyProtection="1">
      <alignment horizontal="center" vertical="center"/>
    </xf>
    <xf numFmtId="3" fontId="3" fillId="5" borderId="0" xfId="2" applyNumberFormat="1" applyFont="1" applyFill="1" applyBorder="1" applyAlignment="1" applyProtection="1">
      <alignment horizontal="center" vertical="center"/>
    </xf>
    <xf numFmtId="0" fontId="2" fillId="5" borderId="0" xfId="2" applyFill="1"/>
    <xf numFmtId="0" fontId="2" fillId="5" borderId="0" xfId="2" applyFill="1" applyAlignment="1">
      <alignment horizontal="center"/>
    </xf>
    <xf numFmtId="0" fontId="12" fillId="0" borderId="0" xfId="2" applyFont="1" applyBorder="1" applyAlignment="1" applyProtection="1">
      <alignment horizontal="right"/>
    </xf>
    <xf numFmtId="0" fontId="2" fillId="5" borderId="0" xfId="2" applyFill="1" applyAlignment="1" applyProtection="1">
      <alignment horizontal="center"/>
    </xf>
    <xf numFmtId="0" fontId="2" fillId="5" borderId="0" xfId="2" applyFill="1" applyBorder="1" applyAlignment="1" applyProtection="1">
      <alignment horizontal="center"/>
    </xf>
    <xf numFmtId="0" fontId="2" fillId="5" borderId="0" xfId="2" applyFill="1" applyProtection="1"/>
    <xf numFmtId="0" fontId="2" fillId="5" borderId="0" xfId="2" applyFill="1" applyBorder="1" applyProtection="1"/>
    <xf numFmtId="0" fontId="2" fillId="5" borderId="6" xfId="2" applyFill="1" applyBorder="1" applyProtection="1"/>
    <xf numFmtId="0" fontId="2" fillId="5" borderId="6" xfId="2" applyFill="1" applyBorder="1" applyAlignment="1" applyProtection="1">
      <alignment horizontal="centerContinuous"/>
    </xf>
    <xf numFmtId="0" fontId="3" fillId="5" borderId="0" xfId="2" applyFont="1" applyFill="1" applyBorder="1"/>
    <xf numFmtId="0" fontId="2" fillId="5" borderId="4" xfId="2" applyFill="1" applyBorder="1" applyProtection="1"/>
    <xf numFmtId="0" fontId="7" fillId="5" borderId="4" xfId="2" applyFont="1" applyFill="1" applyBorder="1" applyAlignment="1" applyProtection="1">
      <alignment horizontal="centerContinuous"/>
    </xf>
    <xf numFmtId="0" fontId="2" fillId="5" borderId="4" xfId="2" applyFill="1" applyBorder="1" applyAlignment="1" applyProtection="1">
      <alignment horizontal="centerContinuous"/>
    </xf>
    <xf numFmtId="0" fontId="4" fillId="5" borderId="0" xfId="2" applyFont="1" applyFill="1" applyBorder="1" applyAlignment="1">
      <alignment vertical="center"/>
    </xf>
    <xf numFmtId="0" fontId="7" fillId="5" borderId="0" xfId="2" applyFont="1" applyFill="1" applyBorder="1" applyAlignment="1" applyProtection="1">
      <alignment horizontal="centerContinuous"/>
    </xf>
    <xf numFmtId="0" fontId="2" fillId="5" borderId="0" xfId="2" applyFill="1" applyBorder="1" applyAlignment="1" applyProtection="1">
      <alignment horizontal="centerContinuous"/>
    </xf>
    <xf numFmtId="0" fontId="4" fillId="5" borderId="0" xfId="2" applyFont="1" applyFill="1" applyBorder="1" applyAlignment="1" applyProtection="1">
      <alignment vertical="center"/>
    </xf>
    <xf numFmtId="11" fontId="3" fillId="5" borderId="0" xfId="2" applyNumberFormat="1" applyFont="1" applyFill="1" applyBorder="1" applyAlignment="1" applyProtection="1">
      <alignment horizontal="center" vertical="center"/>
    </xf>
    <xf numFmtId="0" fontId="3" fillId="5" borderId="0" xfId="2" applyNumberFormat="1" applyFont="1" applyFill="1" applyBorder="1" applyAlignment="1" applyProtection="1">
      <alignment horizontal="center" vertical="center"/>
    </xf>
    <xf numFmtId="0" fontId="8" fillId="5" borderId="0" xfId="2" applyFont="1" applyFill="1" applyBorder="1" applyAlignment="1" applyProtection="1">
      <alignment horizontal="center" vertical="center"/>
    </xf>
    <xf numFmtId="0" fontId="12" fillId="5" borderId="0" xfId="2" applyFont="1" applyFill="1" applyBorder="1" applyAlignment="1" applyProtection="1">
      <alignment horizontal="left" vertical="center"/>
    </xf>
    <xf numFmtId="0" fontId="12" fillId="5" borderId="0" xfId="2" applyFont="1" applyFill="1" applyBorder="1" applyAlignment="1" applyProtection="1">
      <alignment vertical="center"/>
    </xf>
    <xf numFmtId="20" fontId="10" fillId="5" borderId="0" xfId="2" applyNumberFormat="1" applyFont="1" applyFill="1" applyAlignment="1" applyProtection="1">
      <alignment horizontal="left" vertical="center"/>
    </xf>
    <xf numFmtId="0" fontId="9" fillId="5" borderId="0" xfId="2" applyFont="1" applyFill="1" applyAlignment="1" applyProtection="1">
      <alignment vertical="center"/>
    </xf>
    <xf numFmtId="0" fontId="10" fillId="5" borderId="0" xfId="2" applyFont="1" applyFill="1" applyAlignment="1" applyProtection="1">
      <alignment horizontal="left" vertical="center"/>
    </xf>
    <xf numFmtId="0" fontId="10" fillId="5" borderId="0" xfId="2" applyFont="1" applyFill="1" applyAlignment="1">
      <alignment horizontal="left" vertical="center"/>
    </xf>
    <xf numFmtId="0" fontId="9" fillId="5" borderId="0" xfId="2" applyFont="1" applyFill="1" applyAlignment="1">
      <alignment vertical="center"/>
    </xf>
    <xf numFmtId="0" fontId="10" fillId="5" borderId="0" xfId="2" applyFont="1" applyFill="1" applyBorder="1"/>
    <xf numFmtId="0" fontId="2" fillId="5" borderId="0" xfId="2" applyFill="1" applyBorder="1" applyAlignment="1">
      <alignment horizontal="center"/>
    </xf>
    <xf numFmtId="0" fontId="11" fillId="5" borderId="0" xfId="2" applyFont="1" applyFill="1" applyBorder="1" applyAlignment="1" applyProtection="1">
      <alignment horizontal="center" vertical="center"/>
    </xf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9" fillId="5" borderId="0" xfId="2" applyFont="1" applyFill="1" applyBorder="1" applyAlignment="1" applyProtection="1">
      <alignment vertical="center"/>
    </xf>
    <xf numFmtId="11" fontId="9" fillId="5" borderId="0" xfId="2" applyNumberFormat="1" applyFont="1" applyFill="1" applyBorder="1" applyAlignment="1" applyProtection="1">
      <alignment horizontal="center" vertical="center"/>
    </xf>
    <xf numFmtId="3" fontId="10" fillId="5" borderId="0" xfId="2" applyNumberFormat="1" applyFont="1" applyFill="1" applyBorder="1" applyAlignment="1" applyProtection="1">
      <alignment horizontal="center" vertical="center"/>
    </xf>
    <xf numFmtId="3" fontId="9" fillId="5" borderId="0" xfId="2" applyNumberFormat="1" applyFont="1" applyFill="1" applyBorder="1" applyAlignment="1" applyProtection="1">
      <alignment horizontal="center" vertical="center"/>
    </xf>
    <xf numFmtId="0" fontId="9" fillId="5" borderId="0" xfId="2" applyNumberFormat="1" applyFont="1" applyFill="1" applyBorder="1" applyAlignment="1" applyProtection="1">
      <alignment horizontal="center" vertical="center"/>
    </xf>
    <xf numFmtId="0" fontId="14" fillId="5" borderId="0" xfId="2" applyFont="1" applyFill="1" applyBorder="1" applyAlignment="1" applyProtection="1">
      <alignment horizontal="left" vertical="center"/>
    </xf>
    <xf numFmtId="0" fontId="10" fillId="5" borderId="0" xfId="2" applyFont="1" applyFill="1" applyAlignment="1" applyProtection="1">
      <alignment horizontal="center" vertical="center"/>
    </xf>
    <xf numFmtId="0" fontId="10" fillId="5" borderId="0" xfId="2" applyFont="1" applyFill="1" applyAlignment="1" applyProtection="1">
      <alignment vertical="center"/>
    </xf>
    <xf numFmtId="0" fontId="10" fillId="5" borderId="0" xfId="2" applyFont="1" applyFill="1" applyBorder="1" applyAlignment="1" applyProtection="1">
      <alignment horizontal="center" vertical="center"/>
    </xf>
    <xf numFmtId="0" fontId="23" fillId="5" borderId="0" xfId="2" applyFont="1" applyFill="1" applyBorder="1" applyAlignment="1" applyProtection="1">
      <alignment horizontal="left" vertical="center"/>
    </xf>
    <xf numFmtId="0" fontId="9" fillId="5" borderId="0" xfId="2" applyFont="1" applyFill="1" applyAlignment="1" applyProtection="1">
      <alignment horizontal="center" vertical="center"/>
    </xf>
    <xf numFmtId="0" fontId="9" fillId="5" borderId="0" xfId="2" applyFont="1" applyFill="1" applyBorder="1" applyAlignment="1" applyProtection="1">
      <alignment horizontal="centerContinuous" vertical="center"/>
    </xf>
    <xf numFmtId="0" fontId="16" fillId="5" borderId="0" xfId="2" applyFont="1" applyFill="1" applyBorder="1" applyAlignment="1" applyProtection="1">
      <alignment horizontal="left" vertical="center"/>
    </xf>
    <xf numFmtId="0" fontId="25" fillId="5" borderId="0" xfId="0" applyFont="1" applyFill="1" applyBorder="1"/>
    <xf numFmtId="0" fontId="2" fillId="5" borderId="0" xfId="2" applyFont="1" applyFill="1" applyBorder="1" applyAlignment="1">
      <alignment horizontal="center"/>
    </xf>
    <xf numFmtId="0" fontId="2" fillId="5" borderId="0" xfId="2" applyFont="1" applyFill="1" applyAlignment="1">
      <alignment horizontal="center"/>
    </xf>
    <xf numFmtId="3" fontId="10" fillId="5" borderId="3" xfId="2" applyNumberFormat="1" applyFont="1" applyFill="1" applyBorder="1" applyAlignment="1" applyProtection="1">
      <alignment horizontal="left" vertical="center"/>
    </xf>
    <xf numFmtId="0" fontId="2" fillId="5" borderId="0" xfId="2" applyFont="1" applyFill="1" applyBorder="1"/>
    <xf numFmtId="0" fontId="2" fillId="5" borderId="0" xfId="2" applyFont="1" applyFill="1"/>
    <xf numFmtId="0" fontId="5" fillId="5" borderId="0" xfId="2" applyFont="1" applyFill="1" applyBorder="1" applyAlignment="1" applyProtection="1">
      <alignment horizontal="center"/>
    </xf>
    <xf numFmtId="0" fontId="9" fillId="0" borderId="1" xfId="2" applyFont="1" applyFill="1" applyBorder="1" applyAlignment="1" applyProtection="1">
      <alignment horizontal="center" vertical="center"/>
    </xf>
    <xf numFmtId="4" fontId="10" fillId="4" borderId="0" xfId="2" applyNumberFormat="1" applyFont="1" applyFill="1" applyBorder="1" applyAlignment="1" applyProtection="1">
      <alignment horizontal="centerContinuous"/>
      <protection locked="0"/>
    </xf>
    <xf numFmtId="4" fontId="25" fillId="4" borderId="1" xfId="0" applyNumberFormat="1" applyFont="1" applyFill="1" applyBorder="1" applyProtection="1">
      <protection locked="0"/>
    </xf>
    <xf numFmtId="10" fontId="25" fillId="4" borderId="1" xfId="0" applyNumberFormat="1" applyFont="1" applyFill="1" applyBorder="1" applyProtection="1">
      <protection locked="0"/>
    </xf>
    <xf numFmtId="10" fontId="2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0" applyNumberFormat="1" applyFont="1" applyBorder="1" applyProtection="1"/>
    <xf numFmtId="0" fontId="0" fillId="5" borderId="0" xfId="0" applyFill="1" applyProtection="1"/>
    <xf numFmtId="2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left" vertical="center"/>
    </xf>
    <xf numFmtId="0" fontId="2" fillId="5" borderId="0" xfId="2" applyFill="1" applyAlignment="1" applyProtection="1">
      <alignment vertical="center"/>
    </xf>
    <xf numFmtId="1" fontId="10" fillId="4" borderId="2" xfId="2" applyNumberFormat="1" applyFont="1" applyFill="1" applyBorder="1" applyProtection="1">
      <protection locked="0"/>
    </xf>
    <xf numFmtId="4" fontId="9" fillId="0" borderId="1" xfId="2" applyNumberFormat="1" applyFont="1" applyFill="1" applyBorder="1" applyAlignment="1" applyProtection="1">
      <alignment vertical="center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 applyProtection="1">
      <alignment horizontal="left" vertical="center"/>
    </xf>
    <xf numFmtId="0" fontId="9" fillId="4" borderId="2" xfId="2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Protection="1"/>
    <xf numFmtId="0" fontId="26" fillId="5" borderId="0" xfId="2" applyFont="1" applyFill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3" fillId="5" borderId="0" xfId="2" applyFont="1" applyFill="1" applyAlignment="1" applyProtection="1">
      <alignment horizontal="center" vertical="center"/>
    </xf>
    <xf numFmtId="0" fontId="5" fillId="5" borderId="0" xfId="2" applyFont="1" applyFill="1" applyAlignment="1" applyProtection="1">
      <alignment horizontal="right" vertical="center"/>
    </xf>
    <xf numFmtId="1" fontId="5" fillId="5" borderId="2" xfId="2" applyNumberFormat="1" applyFont="1" applyFill="1" applyBorder="1" applyAlignment="1" applyProtection="1">
      <alignment vertical="center"/>
    </xf>
    <xf numFmtId="3" fontId="5" fillId="5" borderId="3" xfId="2" applyNumberFormat="1" applyFont="1" applyFill="1" applyBorder="1" applyAlignment="1" applyProtection="1">
      <alignment horizontal="left" vertical="center"/>
    </xf>
    <xf numFmtId="0" fontId="3" fillId="5" borderId="0" xfId="2" applyFont="1" applyFill="1" applyBorder="1" applyAlignment="1" applyProtection="1">
      <alignment horizontal="center" vertical="center"/>
    </xf>
    <xf numFmtId="0" fontId="3" fillId="5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9" fillId="0" borderId="2" xfId="2" applyFont="1" applyFill="1" applyBorder="1" applyAlignment="1" applyProtection="1">
      <alignment horizontal="left" vertical="center"/>
    </xf>
    <xf numFmtId="0" fontId="10" fillId="0" borderId="9" xfId="2" applyFont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right"/>
    </xf>
    <xf numFmtId="0" fontId="5" fillId="5" borderId="0" xfId="2" applyFont="1" applyFill="1" applyBorder="1" applyAlignment="1" applyProtection="1"/>
    <xf numFmtId="0" fontId="5" fillId="0" borderId="0" xfId="2" applyFont="1" applyBorder="1"/>
    <xf numFmtId="0" fontId="20" fillId="0" borderId="0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29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Protection="1">
      <protection locked="0"/>
    </xf>
    <xf numFmtId="22" fontId="28" fillId="0" borderId="0" xfId="0" applyNumberFormat="1" applyFont="1" applyProtection="1">
      <protection locked="0"/>
    </xf>
    <xf numFmtId="0" fontId="29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vertical="center" wrapText="1"/>
    </xf>
    <xf numFmtId="0" fontId="28" fillId="0" borderId="1" xfId="0" applyFont="1" applyBorder="1" applyAlignment="1" applyProtection="1">
      <alignment wrapText="1"/>
    </xf>
    <xf numFmtId="0" fontId="5" fillId="5" borderId="0" xfId="2" applyFont="1" applyFill="1" applyBorder="1" applyAlignment="1" applyProtection="1">
      <alignment horizontal="center"/>
    </xf>
    <xf numFmtId="0" fontId="5" fillId="5" borderId="0" xfId="2" applyFont="1" applyFill="1" applyBorder="1" applyProtection="1"/>
    <xf numFmtId="0" fontId="5" fillId="5" borderId="0" xfId="2" applyFont="1" applyFill="1" applyAlignment="1" applyProtection="1"/>
    <xf numFmtId="0" fontId="25" fillId="0" borderId="0" xfId="0" applyFont="1" applyAlignment="1">
      <alignment horizontal="center"/>
    </xf>
    <xf numFmtId="0" fontId="31" fillId="5" borderId="0" xfId="2" applyFont="1" applyFill="1" applyAlignment="1" applyProtection="1">
      <alignment horizontal="right"/>
    </xf>
    <xf numFmtId="0" fontId="10" fillId="0" borderId="5" xfId="2" applyFont="1" applyBorder="1" applyAlignment="1" applyProtection="1">
      <alignment horizontal="center" vertical="center" wrapText="1"/>
    </xf>
    <xf numFmtId="0" fontId="2" fillId="0" borderId="7" xfId="2" applyBorder="1"/>
    <xf numFmtId="0" fontId="2" fillId="0" borderId="1" xfId="2" applyFont="1" applyFill="1" applyBorder="1" applyAlignment="1" applyProtection="1">
      <alignment horizontal="center" vertical="center"/>
    </xf>
    <xf numFmtId="0" fontId="2" fillId="0" borderId="6" xfId="2" applyBorder="1"/>
    <xf numFmtId="0" fontId="2" fillId="0" borderId="4" xfId="2" applyBorder="1"/>
    <xf numFmtId="0" fontId="10" fillId="0" borderId="1" xfId="2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protection locked="0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49" fontId="2" fillId="0" borderId="0" xfId="2" applyNumberFormat="1" applyFont="1" applyFill="1" applyBorder="1" applyAlignment="1" applyProtection="1">
      <alignment vertical="center"/>
    </xf>
    <xf numFmtId="0" fontId="9" fillId="0" borderId="0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0" fontId="25" fillId="0" borderId="2" xfId="0" applyFont="1" applyBorder="1" applyAlignment="1" applyProtection="1">
      <protection locked="0"/>
    </xf>
    <xf numFmtId="0" fontId="25" fillId="0" borderId="8" xfId="0" applyFont="1" applyBorder="1" applyAlignment="1" applyProtection="1">
      <protection locked="0"/>
    </xf>
    <xf numFmtId="4" fontId="25" fillId="0" borderId="1" xfId="0" applyNumberFormat="1" applyFont="1" applyBorder="1" applyProtection="1">
      <protection locked="0"/>
    </xf>
    <xf numFmtId="165" fontId="9" fillId="0" borderId="2" xfId="4" applyNumberFormat="1" applyFont="1" applyFill="1" applyBorder="1" applyAlignment="1" applyProtection="1">
      <alignment horizontal="right"/>
    </xf>
    <xf numFmtId="165" fontId="9" fillId="5" borderId="2" xfId="4" applyNumberFormat="1" applyFont="1" applyFill="1" applyBorder="1" applyAlignment="1" applyProtection="1">
      <alignment horizontal="right" vertical="center"/>
    </xf>
    <xf numFmtId="0" fontId="35" fillId="5" borderId="0" xfId="2" applyFont="1" applyFill="1" applyProtection="1"/>
    <xf numFmtId="3" fontId="36" fillId="5" borderId="0" xfId="2" applyNumberFormat="1" applyFont="1" applyFill="1" applyBorder="1" applyAlignment="1" applyProtection="1">
      <alignment horizontal="center" vertical="center"/>
    </xf>
    <xf numFmtId="3" fontId="37" fillId="5" borderId="0" xfId="2" applyNumberFormat="1" applyFont="1" applyFill="1" applyBorder="1" applyAlignment="1" applyProtection="1">
      <alignment horizontal="center" vertical="center"/>
    </xf>
    <xf numFmtId="3" fontId="35" fillId="5" borderId="0" xfId="2" applyNumberFormat="1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 applyProtection="1">
      <alignment horizontal="center" vertical="center" wrapText="1"/>
    </xf>
    <xf numFmtId="1" fontId="5" fillId="5" borderId="0" xfId="2" applyNumberFormat="1" applyFont="1" applyFill="1" applyBorder="1" applyAlignment="1" applyProtection="1">
      <alignment vertical="center"/>
    </xf>
    <xf numFmtId="3" fontId="5" fillId="5" borderId="0" xfId="2" applyNumberFormat="1" applyFont="1" applyFill="1" applyBorder="1" applyAlignment="1" applyProtection="1">
      <alignment horizontal="left" vertical="center"/>
    </xf>
    <xf numFmtId="0" fontId="21" fillId="5" borderId="0" xfId="0" applyFont="1" applyFill="1" applyAlignment="1" applyProtection="1">
      <alignment horizontal="right" vertical="center"/>
    </xf>
    <xf numFmtId="0" fontId="21" fillId="5" borderId="0" xfId="0" applyFont="1" applyFill="1" applyAlignment="1" applyProtection="1">
      <alignment vertical="center"/>
    </xf>
    <xf numFmtId="0" fontId="21" fillId="5" borderId="6" xfId="0" applyFont="1" applyFill="1" applyBorder="1" applyAlignment="1" applyProtection="1">
      <alignment horizontal="left" vertical="center"/>
    </xf>
    <xf numFmtId="2" fontId="2" fillId="0" borderId="1" xfId="2" applyNumberFormat="1" applyBorder="1" applyAlignment="1" applyProtection="1">
      <alignment horizontal="center" vertical="center"/>
    </xf>
    <xf numFmtId="0" fontId="38" fillId="5" borderId="0" xfId="2" applyFont="1" applyFill="1" applyBorder="1" applyAlignment="1">
      <alignment vertical="center" wrapText="1"/>
    </xf>
    <xf numFmtId="0" fontId="38" fillId="5" borderId="0" xfId="2" applyFont="1" applyFill="1" applyBorder="1" applyAlignment="1">
      <alignment vertical="center"/>
    </xf>
    <xf numFmtId="4" fontId="35" fillId="5" borderId="0" xfId="2" applyNumberFormat="1" applyFont="1" applyFill="1" applyBorder="1" applyAlignment="1" applyProtection="1">
      <alignment vertical="center"/>
    </xf>
    <xf numFmtId="4" fontId="2" fillId="5" borderId="0" xfId="2" applyNumberFormat="1" applyFill="1"/>
    <xf numFmtId="4" fontId="1" fillId="4" borderId="1" xfId="0" applyNumberFormat="1" applyFont="1" applyFill="1" applyBorder="1" applyProtection="1">
      <protection locked="0"/>
    </xf>
    <xf numFmtId="0" fontId="39" fillId="5" borderId="0" xfId="2" applyFont="1" applyFill="1" applyBorder="1"/>
    <xf numFmtId="0" fontId="39" fillId="0" borderId="0" xfId="2" applyFont="1" applyBorder="1"/>
    <xf numFmtId="0" fontId="39" fillId="5" borderId="0" xfId="2" applyFont="1" applyFill="1"/>
    <xf numFmtId="0" fontId="39" fillId="5" borderId="0" xfId="2" applyFont="1" applyFill="1" applyAlignment="1">
      <alignment horizontal="center"/>
    </xf>
    <xf numFmtId="0" fontId="39" fillId="0" borderId="0" xfId="2" applyFont="1" applyAlignment="1">
      <alignment horizontal="center"/>
    </xf>
    <xf numFmtId="4" fontId="39" fillId="5" borderId="0" xfId="2" applyNumberFormat="1" applyFont="1" applyFill="1"/>
    <xf numFmtId="0" fontId="41" fillId="5" borderId="0" xfId="0" applyFont="1" applyFill="1" applyAlignment="1" applyProtection="1">
      <alignment vertical="center"/>
    </xf>
    <xf numFmtId="0" fontId="39" fillId="0" borderId="14" xfId="2" applyFont="1" applyBorder="1"/>
    <xf numFmtId="4" fontId="39" fillId="5" borderId="15" xfId="2" applyNumberFormat="1" applyFont="1" applyFill="1" applyBorder="1" applyAlignment="1" applyProtection="1">
      <alignment vertical="center"/>
      <protection hidden="1"/>
    </xf>
    <xf numFmtId="0" fontId="40" fillId="5" borderId="15" xfId="0" applyFont="1" applyFill="1" applyBorder="1" applyAlignment="1" applyProtection="1">
      <alignment vertical="center"/>
    </xf>
    <xf numFmtId="0" fontId="40" fillId="5" borderId="15" xfId="0" applyFont="1" applyFill="1" applyBorder="1" applyProtection="1"/>
    <xf numFmtId="0" fontId="41" fillId="5" borderId="15" xfId="0" applyFont="1" applyFill="1" applyBorder="1" applyProtection="1"/>
    <xf numFmtId="4" fontId="41" fillId="5" borderId="15" xfId="0" applyNumberFormat="1" applyFont="1" applyFill="1" applyBorder="1" applyProtection="1"/>
    <xf numFmtId="0" fontId="39" fillId="5" borderId="15" xfId="2" applyFont="1" applyFill="1" applyBorder="1"/>
    <xf numFmtId="0" fontId="39" fillId="0" borderId="15" xfId="2" applyFont="1" applyBorder="1"/>
    <xf numFmtId="0" fontId="40" fillId="5" borderId="15" xfId="0" applyFont="1" applyFill="1" applyBorder="1"/>
    <xf numFmtId="0" fontId="41" fillId="5" borderId="15" xfId="0" applyFont="1" applyFill="1" applyBorder="1" applyAlignment="1" applyProtection="1">
      <alignment horizontal="left" vertical="center" indent="1"/>
    </xf>
    <xf numFmtId="0" fontId="39" fillId="5" borderId="15" xfId="2" applyFont="1" applyFill="1" applyBorder="1" applyAlignment="1">
      <alignment horizontal="center"/>
    </xf>
    <xf numFmtId="3" fontId="41" fillId="5" borderId="15" xfId="0" applyNumberFormat="1" applyFont="1" applyFill="1" applyBorder="1" applyAlignment="1" applyProtection="1">
      <alignment horizontal="center"/>
    </xf>
    <xf numFmtId="0" fontId="39" fillId="0" borderId="15" xfId="2" applyFont="1" applyBorder="1" applyAlignment="1">
      <alignment horizontal="center"/>
    </xf>
    <xf numFmtId="0" fontId="41" fillId="5" borderId="15" xfId="2" applyFont="1" applyFill="1" applyBorder="1" applyAlignment="1"/>
    <xf numFmtId="4" fontId="39" fillId="5" borderId="15" xfId="2" applyNumberFormat="1" applyFont="1" applyFill="1" applyBorder="1"/>
    <xf numFmtId="0" fontId="39" fillId="0" borderId="16" xfId="2" applyFont="1" applyBorder="1"/>
    <xf numFmtId="0" fontId="39" fillId="5" borderId="17" xfId="2" applyFont="1" applyFill="1" applyBorder="1"/>
    <xf numFmtId="0" fontId="39" fillId="5" borderId="17" xfId="2" applyFont="1" applyFill="1" applyBorder="1" applyAlignment="1">
      <alignment horizontal="center"/>
    </xf>
    <xf numFmtId="0" fontId="41" fillId="5" borderId="17" xfId="0" applyFont="1" applyFill="1" applyBorder="1" applyAlignment="1" applyProtection="1">
      <alignment vertical="center"/>
    </xf>
    <xf numFmtId="0" fontId="39" fillId="0" borderId="17" xfId="2" applyFont="1" applyBorder="1" applyAlignment="1">
      <alignment horizontal="center"/>
    </xf>
    <xf numFmtId="4" fontId="39" fillId="5" borderId="17" xfId="2" applyNumberFormat="1" applyFont="1" applyFill="1" applyBorder="1"/>
    <xf numFmtId="0" fontId="39" fillId="0" borderId="17" xfId="2" applyFont="1" applyBorder="1"/>
    <xf numFmtId="0" fontId="27" fillId="5" borderId="2" xfId="0" applyFont="1" applyFill="1" applyBorder="1" applyAlignment="1" applyProtection="1">
      <alignment horizontal="left" vertical="top"/>
    </xf>
    <xf numFmtId="0" fontId="27" fillId="5" borderId="3" xfId="0" applyFont="1" applyFill="1" applyBorder="1" applyAlignment="1" applyProtection="1">
      <alignment horizontal="left" vertical="top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8" fillId="5" borderId="8" xfId="0" applyFont="1" applyFill="1" applyBorder="1" applyAlignment="1" applyProtection="1">
      <alignment horizontal="left" vertical="top" wrapText="1"/>
      <protection locked="0"/>
    </xf>
    <xf numFmtId="0" fontId="18" fillId="5" borderId="3" xfId="0" applyFont="1" applyFill="1" applyBorder="1" applyAlignment="1" applyProtection="1">
      <alignment horizontal="left" vertical="top" wrapText="1"/>
      <protection locked="0"/>
    </xf>
    <xf numFmtId="0" fontId="5" fillId="5" borderId="0" xfId="2" applyFont="1" applyFill="1" applyAlignment="1" applyProtection="1">
      <alignment horizontal="left"/>
    </xf>
    <xf numFmtId="0" fontId="30" fillId="0" borderId="2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wrapText="1"/>
    </xf>
    <xf numFmtId="0" fontId="5" fillId="5" borderId="0" xfId="2" applyFont="1" applyFill="1" applyAlignment="1" applyProtection="1">
      <alignment horizontal="center"/>
    </xf>
    <xf numFmtId="0" fontId="5" fillId="4" borderId="4" xfId="2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Border="1" applyAlignment="1" applyProtection="1">
      <alignment horizontal="center" vertical="center"/>
      <protection locked="0"/>
    </xf>
    <xf numFmtId="0" fontId="8" fillId="5" borderId="0" xfId="2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" fillId="5" borderId="0" xfId="2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vertical="center"/>
    </xf>
    <xf numFmtId="0" fontId="2" fillId="5" borderId="0" xfId="2" applyFont="1" applyFill="1" applyBorder="1" applyAlignment="1" applyProtection="1">
      <alignment horizontal="left" vertical="center" wrapText="1"/>
    </xf>
    <xf numFmtId="0" fontId="0" fillId="5" borderId="0" xfId="0" applyFont="1" applyFill="1" applyAlignment="1" applyProtection="1">
      <alignment vertical="center" wrapText="1"/>
    </xf>
    <xf numFmtId="0" fontId="0" fillId="5" borderId="10" xfId="0" applyFont="1" applyFill="1" applyBorder="1" applyAlignment="1" applyProtection="1">
      <alignment vertical="center" wrapText="1"/>
    </xf>
    <xf numFmtId="0" fontId="10" fillId="0" borderId="1" xfId="2" applyFont="1" applyBorder="1" applyAlignment="1" applyProtection="1">
      <alignment horizontal="center"/>
    </xf>
    <xf numFmtId="0" fontId="0" fillId="0" borderId="1" xfId="0" applyBorder="1" applyAlignment="1" applyProtection="1"/>
    <xf numFmtId="49" fontId="9" fillId="0" borderId="1" xfId="2" applyNumberFormat="1" applyFont="1" applyFill="1" applyBorder="1" applyAlignment="1" applyProtection="1">
      <alignment horizontal="left"/>
    </xf>
    <xf numFmtId="0" fontId="2" fillId="0" borderId="1" xfId="2" applyNumberFormat="1" applyFont="1" applyFill="1" applyBorder="1" applyAlignment="1" applyProtection="1">
      <alignment horizontal="left"/>
    </xf>
    <xf numFmtId="0" fontId="10" fillId="0" borderId="1" xfId="2" applyFont="1" applyBorder="1" applyAlignment="1" applyProtection="1">
      <alignment horizontal="center" vertical="center"/>
    </xf>
    <xf numFmtId="49" fontId="2" fillId="0" borderId="1" xfId="2" applyNumberFormat="1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5" fillId="5" borderId="0" xfId="2" applyFont="1" applyFill="1" applyAlignment="1" applyProtection="1">
      <alignment horizontal="right"/>
    </xf>
    <xf numFmtId="0" fontId="5" fillId="5" borderId="0" xfId="2" applyFont="1" applyFill="1" applyBorder="1" applyAlignment="1" applyProtection="1">
      <alignment horizontal="center"/>
    </xf>
    <xf numFmtId="0" fontId="3" fillId="5" borderId="0" xfId="2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 vertical="center"/>
    </xf>
    <xf numFmtId="0" fontId="5" fillId="5" borderId="0" xfId="2" applyNumberFormat="1" applyFont="1" applyFill="1" applyBorder="1" applyAlignment="1" applyProtection="1">
      <alignment horizontal="left"/>
    </xf>
    <xf numFmtId="0" fontId="27" fillId="0" borderId="2" xfId="0" applyFont="1" applyFill="1" applyBorder="1" applyAlignment="1" applyProtection="1">
      <alignment horizontal="left" vertical="top" wrapText="1"/>
      <protection locked="0"/>
    </xf>
    <xf numFmtId="0" fontId="27" fillId="0" borderId="8" xfId="0" applyFont="1" applyFill="1" applyBorder="1" applyAlignment="1" applyProtection="1">
      <alignment horizontal="left" vertical="top" wrapText="1"/>
      <protection locked="0"/>
    </xf>
    <xf numFmtId="0" fontId="27" fillId="0" borderId="3" xfId="0" applyFont="1" applyFill="1" applyBorder="1" applyAlignment="1" applyProtection="1">
      <alignment horizontal="left" vertical="top" wrapText="1"/>
      <protection locked="0"/>
    </xf>
    <xf numFmtId="0" fontId="30" fillId="0" borderId="2" xfId="0" applyFont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30" fillId="5" borderId="2" xfId="0" applyFont="1" applyFill="1" applyBorder="1" applyAlignment="1" applyProtection="1">
      <alignment horizontal="center" vertical="center" wrapText="1"/>
    </xf>
    <xf numFmtId="0" fontId="30" fillId="5" borderId="3" xfId="0" applyFont="1" applyFill="1" applyBorder="1" applyAlignment="1" applyProtection="1">
      <alignment horizontal="center" vertical="center" wrapText="1"/>
    </xf>
    <xf numFmtId="0" fontId="30" fillId="5" borderId="3" xfId="0" applyFont="1" applyFill="1" applyBorder="1" applyAlignment="1" applyProtection="1">
      <alignment horizontal="center" vertical="center"/>
    </xf>
    <xf numFmtId="0" fontId="2" fillId="5" borderId="2" xfId="2" applyFill="1" applyBorder="1" applyAlignment="1" applyProtection="1">
      <alignment horizontal="center"/>
      <protection locked="0"/>
    </xf>
    <xf numFmtId="0" fontId="2" fillId="5" borderId="3" xfId="2" applyFill="1" applyBorder="1" applyAlignment="1" applyProtection="1">
      <alignment horizontal="center"/>
      <protection locked="0"/>
    </xf>
    <xf numFmtId="0" fontId="30" fillId="5" borderId="12" xfId="0" applyFont="1" applyFill="1" applyBorder="1" applyAlignment="1" applyProtection="1">
      <alignment horizontal="center" vertical="center" wrapText="1"/>
    </xf>
    <xf numFmtId="0" fontId="30" fillId="5" borderId="6" xfId="0" applyFont="1" applyFill="1" applyBorder="1" applyAlignment="1" applyProtection="1">
      <alignment horizontal="center" vertical="center" wrapText="1"/>
    </xf>
    <xf numFmtId="0" fontId="30" fillId="5" borderId="13" xfId="0" applyFont="1" applyFill="1" applyBorder="1" applyAlignment="1" applyProtection="1">
      <alignment horizontal="center" vertical="center" wrapText="1"/>
    </xf>
    <xf numFmtId="0" fontId="30" fillId="5" borderId="9" xfId="0" applyFont="1" applyFill="1" applyBorder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center" vertical="center" wrapText="1"/>
    </xf>
    <xf numFmtId="0" fontId="30" fillId="5" borderId="11" xfId="0" applyFont="1" applyFill="1" applyBorder="1" applyAlignment="1" applyProtection="1">
      <alignment horizontal="center" vertical="center" wrapText="1"/>
    </xf>
    <xf numFmtId="0" fontId="30" fillId="5" borderId="2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30" fillId="5" borderId="1" xfId="0" applyFont="1" applyFill="1" applyBorder="1" applyAlignment="1" applyProtection="1">
      <alignment horizontal="center" vertical="center" wrapText="1"/>
    </xf>
    <xf numFmtId="0" fontId="25" fillId="5" borderId="1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5" fillId="5" borderId="2" xfId="0" applyFont="1" applyFill="1" applyBorder="1" applyAlignment="1" applyProtection="1">
      <alignment horizontal="center"/>
      <protection locked="0"/>
    </xf>
    <xf numFmtId="0" fontId="25" fillId="5" borderId="8" xfId="0" applyFont="1" applyFill="1" applyBorder="1" applyAlignment="1" applyProtection="1">
      <alignment horizontal="center"/>
      <protection locked="0"/>
    </xf>
    <xf numFmtId="0" fontId="25" fillId="5" borderId="3" xfId="0" applyFont="1" applyFill="1" applyBorder="1" applyAlignment="1" applyProtection="1">
      <alignment horizontal="center"/>
      <protection locked="0"/>
    </xf>
    <xf numFmtId="0" fontId="25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 wrapText="1"/>
    </xf>
    <xf numFmtId="0" fontId="25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30" fillId="5" borderId="8" xfId="0" applyFont="1" applyFill="1" applyBorder="1" applyAlignment="1" applyProtection="1">
      <alignment horizontal="center" vertical="center" wrapText="1"/>
    </xf>
    <xf numFmtId="0" fontId="20" fillId="0" borderId="0" xfId="2" applyFont="1" applyAlignment="1">
      <alignment horizontal="center"/>
    </xf>
    <xf numFmtId="0" fontId="10" fillId="4" borderId="1" xfId="2" applyFont="1" applyFill="1" applyBorder="1" applyAlignment="1" applyProtection="1">
      <alignment horizontal="center"/>
      <protection locked="0"/>
    </xf>
    <xf numFmtId="0" fontId="6" fillId="5" borderId="0" xfId="2" applyFont="1" applyFill="1" applyBorder="1" applyAlignment="1" applyProtection="1">
      <alignment horizontal="center" vertical="center"/>
    </xf>
    <xf numFmtId="0" fontId="25" fillId="5" borderId="0" xfId="0" applyFont="1" applyFill="1" applyAlignment="1" applyProtection="1">
      <alignment horizontal="center" vertical="center"/>
    </xf>
    <xf numFmtId="0" fontId="10" fillId="0" borderId="7" xfId="2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0" fillId="0" borderId="5" xfId="2" applyFont="1" applyBorder="1" applyAlignment="1" applyProtection="1">
      <alignment horizontal="center" vertical="center" wrapText="1"/>
    </xf>
    <xf numFmtId="0" fontId="5" fillId="5" borderId="0" xfId="2" applyNumberFormat="1" applyFont="1" applyFill="1" applyBorder="1" applyAlignment="1" applyProtection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0" fillId="0" borderId="8" xfId="2" applyFont="1" applyBorder="1" applyAlignment="1" applyProtection="1">
      <alignment horizontal="center" vertical="center"/>
    </xf>
    <xf numFmtId="49" fontId="2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49" fontId="2" fillId="0" borderId="2" xfId="2" applyNumberFormat="1" applyFont="1" applyFill="1" applyBorder="1" applyAlignment="1" applyProtection="1">
      <alignment horizontal="left" vertical="center"/>
    </xf>
    <xf numFmtId="49" fontId="2" fillId="0" borderId="8" xfId="2" applyNumberFormat="1" applyFont="1" applyFill="1" applyBorder="1" applyAlignment="1" applyProtection="1">
      <alignment horizontal="left" vertical="center"/>
    </xf>
    <xf numFmtId="49" fontId="2" fillId="0" borderId="3" xfId="2" applyNumberFormat="1" applyFont="1" applyFill="1" applyBorder="1" applyAlignment="1" applyProtection="1">
      <alignment horizontal="left" vertical="center"/>
    </xf>
    <xf numFmtId="0" fontId="2" fillId="0" borderId="2" xfId="2" applyNumberFormat="1" applyFont="1" applyFill="1" applyBorder="1" applyAlignment="1" applyProtection="1">
      <alignment horizontal="left" vertical="center"/>
    </xf>
    <xf numFmtId="0" fontId="9" fillId="0" borderId="8" xfId="2" applyNumberFormat="1" applyFont="1" applyFill="1" applyBorder="1" applyAlignment="1" applyProtection="1">
      <alignment horizontal="left" vertical="center"/>
    </xf>
    <xf numFmtId="0" fontId="9" fillId="0" borderId="3" xfId="2" applyNumberFormat="1" applyFont="1" applyFill="1" applyBorder="1" applyAlignment="1" applyProtection="1">
      <alignment horizontal="left" vertical="center"/>
    </xf>
    <xf numFmtId="0" fontId="2" fillId="0" borderId="8" xfId="2" applyNumberFormat="1" applyFont="1" applyFill="1" applyBorder="1" applyAlignment="1" applyProtection="1">
      <alignment horizontal="left" vertical="center"/>
    </xf>
    <xf numFmtId="0" fontId="2" fillId="0" borderId="3" xfId="2" applyNumberFormat="1" applyFont="1" applyFill="1" applyBorder="1" applyAlignment="1" applyProtection="1">
      <alignment horizontal="left" vertical="center"/>
    </xf>
    <xf numFmtId="0" fontId="10" fillId="0" borderId="3" xfId="2" applyFont="1" applyBorder="1" applyAlignment="1" applyProtection="1">
      <alignment horizontal="center" vertical="center"/>
    </xf>
    <xf numFmtId="0" fontId="5" fillId="4" borderId="0" xfId="2" applyNumberFormat="1" applyFont="1" applyFill="1" applyAlignment="1" applyProtection="1">
      <alignment horizontal="left" vertical="center"/>
      <protection locked="0"/>
    </xf>
    <xf numFmtId="164" fontId="5" fillId="4" borderId="0" xfId="2" applyNumberFormat="1" applyFont="1" applyFill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2" fontId="30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 vertical="center"/>
    </xf>
    <xf numFmtId="0" fontId="25" fillId="4" borderId="12" xfId="0" applyFont="1" applyFill="1" applyBorder="1" applyAlignment="1" applyProtection="1">
      <alignment horizontal="left" vertical="center" wrapText="1"/>
      <protection locked="0"/>
    </xf>
    <xf numFmtId="0" fontId="25" fillId="4" borderId="6" xfId="0" applyFont="1" applyFill="1" applyBorder="1" applyAlignment="1" applyProtection="1">
      <alignment horizontal="left" vertical="center" wrapText="1"/>
      <protection locked="0"/>
    </xf>
    <xf numFmtId="0" fontId="25" fillId="4" borderId="13" xfId="0" applyFont="1" applyFill="1" applyBorder="1" applyAlignment="1" applyProtection="1">
      <alignment horizontal="left" vertical="center" wrapText="1"/>
      <protection locked="0"/>
    </xf>
    <xf numFmtId="0" fontId="25" fillId="4" borderId="9" xfId="0" applyFont="1" applyFill="1" applyBorder="1" applyAlignment="1" applyProtection="1">
      <alignment horizontal="left" vertical="center" wrapText="1"/>
      <protection locked="0"/>
    </xf>
    <xf numFmtId="0" fontId="25" fillId="4" borderId="4" xfId="0" applyFont="1" applyFill="1" applyBorder="1" applyAlignment="1" applyProtection="1">
      <alignment horizontal="left" vertical="center" wrapText="1"/>
      <protection locked="0"/>
    </xf>
    <xf numFmtId="0" fontId="25" fillId="4" borderId="11" xfId="0" applyFont="1" applyFill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49" fontId="30" fillId="0" borderId="9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2" fontId="25" fillId="0" borderId="7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2" fontId="2" fillId="0" borderId="7" xfId="2" applyNumberFormat="1" applyFont="1" applyFill="1" applyBorder="1" applyAlignment="1" applyProtection="1">
      <alignment horizontal="center" vertical="center" wrapText="1"/>
    </xf>
    <xf numFmtId="2" fontId="25" fillId="0" borderId="5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5" fillId="0" borderId="0" xfId="2" applyFont="1" applyAlignment="1" applyProtection="1">
      <alignment horizontal="right"/>
    </xf>
    <xf numFmtId="0" fontId="3" fillId="0" borderId="0" xfId="2" applyFont="1" applyAlignment="1" applyProtection="1">
      <alignment horizontal="left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12" xfId="0" applyFont="1" applyBorder="1" applyAlignment="1" applyProtection="1">
      <alignment vertical="center"/>
    </xf>
    <xf numFmtId="0" fontId="25" fillId="0" borderId="13" xfId="0" applyFont="1" applyBorder="1" applyAlignment="1" applyProtection="1">
      <alignment vertical="center"/>
    </xf>
    <xf numFmtId="0" fontId="30" fillId="0" borderId="9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2" fontId="30" fillId="0" borderId="1" xfId="0" applyNumberFormat="1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/>
    </xf>
    <xf numFmtId="49" fontId="30" fillId="0" borderId="9" xfId="0" applyNumberFormat="1" applyFont="1" applyBorder="1" applyAlignment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10" fillId="0" borderId="7" xfId="2" applyFont="1" applyFill="1" applyBorder="1" applyAlignment="1" applyProtection="1">
      <alignment horizontal="center" vertical="center" wrapText="1"/>
    </xf>
    <xf numFmtId="0" fontId="30" fillId="0" borderId="5" xfId="0" applyFont="1" applyBorder="1" applyAlignment="1">
      <alignment vertical="center"/>
    </xf>
    <xf numFmtId="2" fontId="10" fillId="0" borderId="7" xfId="2" applyNumberFormat="1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>
      <alignment vertical="center"/>
    </xf>
    <xf numFmtId="2" fontId="10" fillId="0" borderId="5" xfId="2" applyNumberFormat="1" applyFont="1" applyFill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25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4" borderId="9" xfId="0" applyNumberFormat="1" applyFont="1" applyFill="1" applyBorder="1" applyAlignment="1" applyProtection="1">
      <alignment horizontal="left" vertical="center" wrapText="1"/>
      <protection locked="0"/>
    </xf>
    <xf numFmtId="0" fontId="25" fillId="4" borderId="11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7" xfId="2" applyNumberFormat="1" applyFont="1" applyFill="1" applyBorder="1" applyAlignment="1" applyProtection="1">
      <alignment horizontal="center" vertical="center" wrapText="1"/>
    </xf>
    <xf numFmtId="0" fontId="30" fillId="0" borderId="5" xfId="0" applyFont="1" applyBorder="1" applyAlignment="1" applyProtection="1">
      <alignment vertical="center"/>
    </xf>
    <xf numFmtId="2" fontId="30" fillId="0" borderId="5" xfId="0" applyNumberFormat="1" applyFont="1" applyBorder="1" applyAlignment="1" applyProtection="1">
      <alignment vertical="center"/>
    </xf>
    <xf numFmtId="0" fontId="30" fillId="0" borderId="11" xfId="0" applyNumberFormat="1" applyFont="1" applyBorder="1" applyAlignment="1">
      <alignment vertical="center"/>
    </xf>
    <xf numFmtId="0" fontId="25" fillId="0" borderId="9" xfId="0" applyFont="1" applyBorder="1" applyAlignment="1" applyProtection="1">
      <alignment horizontal="left" wrapText="1"/>
      <protection locked="0"/>
    </xf>
    <xf numFmtId="0" fontId="25" fillId="0" borderId="4" xfId="0" applyFont="1" applyBorder="1" applyAlignment="1" applyProtection="1">
      <alignment horizontal="left" wrapText="1"/>
      <protection locked="0"/>
    </xf>
    <xf numFmtId="0" fontId="25" fillId="0" borderId="11" xfId="0" applyFont="1" applyBorder="1" applyAlignment="1" applyProtection="1">
      <alignment horizontal="left" wrapText="1"/>
      <protection locked="0"/>
    </xf>
    <xf numFmtId="0" fontId="25" fillId="0" borderId="1" xfId="0" applyFont="1" applyBorder="1" applyAlignment="1" applyProtection="1">
      <alignment horizontal="center" vertical="center"/>
    </xf>
    <xf numFmtId="1" fontId="30" fillId="0" borderId="1" xfId="0" applyNumberFormat="1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vertical="center"/>
    </xf>
    <xf numFmtId="0" fontId="25" fillId="0" borderId="12" xfId="0" applyFont="1" applyBorder="1" applyAlignment="1" applyProtection="1">
      <alignment vertical="center"/>
    </xf>
    <xf numFmtId="1" fontId="25" fillId="0" borderId="7" xfId="0" applyNumberFormat="1" applyFont="1" applyBorder="1" applyAlignment="1" applyProtection="1">
      <alignment horizontal="center" vertical="center"/>
    </xf>
    <xf numFmtId="1" fontId="25" fillId="0" borderId="5" xfId="0" applyNumberFormat="1" applyFont="1" applyBorder="1" applyAlignment="1" applyProtection="1">
      <alignment horizontal="center" vertical="center"/>
    </xf>
    <xf numFmtId="4" fontId="25" fillId="0" borderId="7" xfId="0" applyNumberFormat="1" applyFont="1" applyBorder="1" applyAlignment="1" applyProtection="1">
      <alignment horizontal="center" vertical="center"/>
    </xf>
    <xf numFmtId="4" fontId="25" fillId="0" borderId="5" xfId="0" applyNumberFormat="1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5" xfId="0" applyFont="1" applyBorder="1" applyAlignment="1" applyProtection="1">
      <alignment vertical="center"/>
    </xf>
    <xf numFmtId="0" fontId="25" fillId="0" borderId="12" xfId="0" applyFont="1" applyBorder="1" applyAlignment="1" applyProtection="1">
      <alignment vertical="center" wrapText="1"/>
    </xf>
    <xf numFmtId="1" fontId="30" fillId="0" borderId="5" xfId="0" applyNumberFormat="1" applyFont="1" applyBorder="1" applyAlignment="1" applyProtection="1">
      <alignment vertical="center"/>
    </xf>
    <xf numFmtId="0" fontId="30" fillId="0" borderId="9" xfId="0" applyFont="1" applyBorder="1" applyAlignment="1" applyProtection="1">
      <alignment vertical="center" wrapText="1"/>
    </xf>
    <xf numFmtId="0" fontId="30" fillId="0" borderId="11" xfId="0" applyFont="1" applyBorder="1" applyAlignment="1" applyProtection="1">
      <alignment vertical="center" wrapText="1"/>
    </xf>
    <xf numFmtId="49" fontId="29" fillId="0" borderId="0" xfId="0" applyNumberFormat="1" applyFont="1" applyAlignment="1" applyProtection="1">
      <alignment horizontal="center"/>
    </xf>
    <xf numFmtId="0" fontId="29" fillId="0" borderId="0" xfId="0" applyNumberFormat="1" applyFont="1" applyAlignment="1" applyProtection="1">
      <alignment horizontal="center"/>
    </xf>
    <xf numFmtId="4" fontId="25" fillId="0" borderId="7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2" fontId="30" fillId="0" borderId="5" xfId="0" applyNumberFormat="1" applyFont="1" applyBorder="1" applyAlignment="1">
      <alignment vertical="center"/>
    </xf>
    <xf numFmtId="0" fontId="29" fillId="0" borderId="0" xfId="0" applyNumberFormat="1" applyFont="1" applyAlignment="1">
      <alignment horizontal="center"/>
    </xf>
    <xf numFmtId="0" fontId="25" fillId="0" borderId="11" xfId="0" applyFont="1" applyBorder="1" applyAlignment="1" applyProtection="1">
      <alignment vertical="center"/>
    </xf>
    <xf numFmtId="0" fontId="25" fillId="0" borderId="11" xfId="0" applyFont="1" applyBorder="1" applyAlignment="1">
      <alignment vertical="center"/>
    </xf>
    <xf numFmtId="0" fontId="25" fillId="4" borderId="1" xfId="0" applyFont="1" applyFill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protection locked="0"/>
    </xf>
    <xf numFmtId="0" fontId="25" fillId="4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wrapText="1"/>
      <protection locked="0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</cellXfs>
  <cellStyles count="5">
    <cellStyle name="Milliers" xfId="4" builtinId="3"/>
    <cellStyle name="Milliers 2" xfId="1"/>
    <cellStyle name="Normal" xfId="0" builtinId="0"/>
    <cellStyle name="Normal 2" xfId="2"/>
    <cellStyle name="Pourcentage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4</xdr:row>
      <xdr:rowOff>114300</xdr:rowOff>
    </xdr:to>
    <xdr:pic>
      <xdr:nvPicPr>
        <xdr:cNvPr id="840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2324100</xdr:colOff>
      <xdr:row>4</xdr:row>
      <xdr:rowOff>76200</xdr:rowOff>
    </xdr:to>
    <xdr:pic>
      <xdr:nvPicPr>
        <xdr:cNvPr id="625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7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2181225</xdr:colOff>
      <xdr:row>4</xdr:row>
      <xdr:rowOff>69056</xdr:rowOff>
    </xdr:to>
    <xdr:pic>
      <xdr:nvPicPr>
        <xdr:cNvPr id="43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809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932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4</xdr:row>
      <xdr:rowOff>114300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B21" sqref="B21"/>
    </sheetView>
  </sheetViews>
  <sheetFormatPr baseColWidth="10" defaultColWidth="11" defaultRowHeight="15"/>
  <cols>
    <col min="1" max="1" width="11" style="176"/>
    <col min="2" max="2" width="27.625" style="176" customWidth="1"/>
    <col min="3" max="3" width="43.625" style="176" customWidth="1"/>
    <col min="4" max="16384" width="11" style="176"/>
  </cols>
  <sheetData>
    <row r="1" spans="1:3" s="174" customFormat="1" ht="35.1" customHeight="1">
      <c r="A1" s="178" t="s">
        <v>54</v>
      </c>
      <c r="B1" s="179" t="s">
        <v>60</v>
      </c>
      <c r="C1" s="179" t="s">
        <v>61</v>
      </c>
    </row>
    <row r="2" spans="1:3" s="175" customFormat="1" ht="35.1" customHeight="1">
      <c r="A2" s="180">
        <v>0</v>
      </c>
      <c r="B2" s="181" t="s">
        <v>55</v>
      </c>
      <c r="C2" s="181" t="s">
        <v>62</v>
      </c>
    </row>
    <row r="3" spans="1:3" s="175" customFormat="1" ht="35.1" customHeight="1">
      <c r="A3" s="180">
        <v>1</v>
      </c>
      <c r="B3" s="181" t="s">
        <v>56</v>
      </c>
      <c r="C3" s="181" t="s">
        <v>69</v>
      </c>
    </row>
    <row r="4" spans="1:3" s="175" customFormat="1" ht="35.1" customHeight="1">
      <c r="A4" s="180">
        <v>2</v>
      </c>
      <c r="B4" s="181" t="s">
        <v>57</v>
      </c>
      <c r="C4" s="182" t="s">
        <v>64</v>
      </c>
    </row>
    <row r="5" spans="1:3" ht="35.1" customHeight="1">
      <c r="A5" s="180">
        <v>3</v>
      </c>
      <c r="B5" s="183" t="s">
        <v>68</v>
      </c>
      <c r="C5" s="182" t="s">
        <v>65</v>
      </c>
    </row>
    <row r="6" spans="1:3" s="175" customFormat="1" ht="35.1" customHeight="1">
      <c r="A6" s="180">
        <v>4</v>
      </c>
      <c r="B6" s="181" t="s">
        <v>58</v>
      </c>
      <c r="C6" s="181" t="s">
        <v>63</v>
      </c>
    </row>
    <row r="7" spans="1:3" s="175" customFormat="1" ht="35.1" customHeight="1">
      <c r="A7" s="180">
        <v>5</v>
      </c>
      <c r="B7" s="181" t="s">
        <v>59</v>
      </c>
      <c r="C7" s="182" t="s">
        <v>66</v>
      </c>
    </row>
    <row r="18" spans="2:2">
      <c r="B18" s="177"/>
    </row>
  </sheetData>
  <sheetProtection password="DBBD" sheet="1" objects="1" scenarios="1" selectLockedCells="1"/>
  <printOptions horizontalCentered="1"/>
  <pageMargins left="0" right="0" top="1.9685039370078741" bottom="0.74803149606299213" header="0.51181102362204722" footer="0.31496062992125984"/>
  <pageSetup paperSize="9" orientation="portrait" horizontalDpi="4294967293" verticalDpi="4294967293" r:id="rId1"/>
  <headerFooter>
    <oddHeader>&amp;C&amp;"Arial,Gras"&amp;12Appréciation des critères selon KBOB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83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prix'!B22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IF(Synthèse!E20="","",Synthèse!E20)</f>
        <v/>
      </c>
      <c r="D15" s="399">
        <f>Synthèse!T31</f>
        <v>0</v>
      </c>
      <c r="E15" s="390" t="str">
        <f>Synthèse!G20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49" t="str">
        <f>Synthèse!H12</f>
        <v>Critère 2</v>
      </c>
      <c r="B19" s="391"/>
      <c r="C19" s="390" t="str">
        <f>'Critère 2 références &amp; qualité '!G21</f>
        <v/>
      </c>
      <c r="D19" s="388" t="str">
        <f>'Critère 2 références &amp; qualité '!H21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102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'!C21="","",'Critère 2 références &amp; qualité '!C21)</f>
        <v/>
      </c>
      <c r="D21" s="368" t="str">
        <f>'Critère 2 références &amp; qualité '!D21</f>
        <v/>
      </c>
      <c r="E21" s="426" t="str">
        <f>IF(C21="","",C21*D21)</f>
        <v/>
      </c>
      <c r="F21" s="354"/>
      <c r="G21" s="355"/>
      <c r="H21" s="355"/>
      <c r="I21" s="356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357"/>
      <c r="G22" s="358"/>
      <c r="H22" s="358"/>
      <c r="I22" s="359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'!E21="","",'Critère 2 références &amp; qualité '!E21)</f>
        <v/>
      </c>
      <c r="D23" s="369" t="str">
        <f>'Critère 2 références &amp; qualité '!F21</f>
        <v/>
      </c>
      <c r="E23" s="426" t="str">
        <f>IF(C23="","",C23*D23)</f>
        <v/>
      </c>
      <c r="F23" s="354"/>
      <c r="G23" s="355"/>
      <c r="H23" s="355"/>
      <c r="I23" s="356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357"/>
      <c r="G24" s="358"/>
      <c r="H24" s="358"/>
      <c r="I24" s="359"/>
      <c r="J24" s="69"/>
    </row>
    <row r="25" spans="1:18" s="64" customFormat="1" ht="25.15" customHeight="1">
      <c r="A25" s="63"/>
      <c r="B25" s="63"/>
      <c r="C25" s="63"/>
      <c r="D25" s="63"/>
      <c r="E25" s="63"/>
      <c r="F25" s="187"/>
      <c r="G25" s="187"/>
      <c r="H25" s="187"/>
      <c r="I25" s="187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49" t="str">
        <f>Synthèse!K12</f>
        <v>Critère 3</v>
      </c>
      <c r="B27" s="350"/>
      <c r="C27" s="351" t="str">
        <f>IF(Synthèse!K20="","",Synthèse!K20)</f>
        <v/>
      </c>
      <c r="D27" s="353" t="str">
        <f>Synthèse!L20</f>
        <v/>
      </c>
      <c r="E27" s="353" t="str">
        <f>Synthèse!M20</f>
        <v/>
      </c>
      <c r="F27" s="354"/>
      <c r="G27" s="355"/>
      <c r="H27" s="355"/>
      <c r="I27" s="356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357"/>
      <c r="G28" s="358"/>
      <c r="H28" s="358"/>
      <c r="I28" s="359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187"/>
      <c r="G29" s="187"/>
      <c r="H29" s="187"/>
      <c r="I29" s="187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49" t="str">
        <f>Synthèse!N12</f>
        <v>Critère 4</v>
      </c>
      <c r="B31" s="350"/>
      <c r="C31" s="351" t="str">
        <f>IF(Synthèse!N20="","",Synthèse!N20)</f>
        <v/>
      </c>
      <c r="D31" s="362" t="str">
        <f>Synthèse!O20</f>
        <v/>
      </c>
      <c r="E31" s="362" t="str">
        <f>Synthèse!P20</f>
        <v/>
      </c>
      <c r="F31" s="354"/>
      <c r="G31" s="355"/>
      <c r="H31" s="355"/>
      <c r="I31" s="356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357"/>
      <c r="G32" s="358"/>
      <c r="H32" s="358"/>
      <c r="I32" s="359"/>
      <c r="J32" s="63"/>
    </row>
    <row r="33" spans="1:18" ht="25.15" customHeight="1">
      <c r="A33" s="63"/>
      <c r="B33" s="63"/>
      <c r="C33" s="63"/>
      <c r="D33" s="63"/>
      <c r="E33" s="63"/>
      <c r="F33" s="187"/>
      <c r="G33" s="187"/>
      <c r="H33" s="187"/>
      <c r="I33" s="187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49" t="str">
        <f>Synthèse!Q12</f>
        <v>Critère 5</v>
      </c>
      <c r="B35" s="350"/>
      <c r="C35" s="351" t="str">
        <f>IF(Synthèse!Q20="","",Synthèse!Q20)</f>
        <v/>
      </c>
      <c r="D35" s="362" t="str">
        <f>Synthèse!R20</f>
        <v/>
      </c>
      <c r="E35" s="362" t="str">
        <f>Synthèse!S20</f>
        <v/>
      </c>
      <c r="F35" s="354"/>
      <c r="G35" s="355"/>
      <c r="H35" s="355"/>
      <c r="I35" s="356"/>
      <c r="J35" s="63"/>
    </row>
    <row r="36" spans="1:18" ht="69.75" customHeight="1">
      <c r="A36" s="360" t="str">
        <f>Synthèse!Q13</f>
        <v>Libre</v>
      </c>
      <c r="B36" s="431"/>
      <c r="C36" s="352"/>
      <c r="D36" s="352"/>
      <c r="E36" s="352"/>
      <c r="F36" s="357"/>
      <c r="G36" s="358"/>
      <c r="H36" s="358"/>
      <c r="I36" s="359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84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prix'!B23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IF(Synthèse!E21="","",Synthèse!E21)</f>
        <v/>
      </c>
      <c r="D15" s="399">
        <f>Synthèse!T31</f>
        <v>0</v>
      </c>
      <c r="E15" s="390" t="str">
        <f>Synthèse!G21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49" t="str">
        <f>Synthèse!H12</f>
        <v>Critère 2</v>
      </c>
      <c r="B19" s="391"/>
      <c r="C19" s="390" t="str">
        <f>'Critère 2 références &amp; qualité '!G22</f>
        <v/>
      </c>
      <c r="D19" s="388" t="str">
        <f>'Critère 2 références &amp; qualité '!H22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102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'!C22="","",'Critère 2 références &amp; qualité '!C22)</f>
        <v/>
      </c>
      <c r="D21" s="368" t="str">
        <f>'Critère 2 références &amp; qualité '!D22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'!E22="","",'Critère 2 références &amp; qualité '!E22)</f>
        <v/>
      </c>
      <c r="D23" s="369" t="str">
        <f>'Critère 2 références &amp; qualité '!F22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49" t="str">
        <f>Synthèse!K12</f>
        <v>Critère 3</v>
      </c>
      <c r="B27" s="350"/>
      <c r="C27" s="351" t="str">
        <f>IF(Synthèse!K21="","",Synthèse!K21)</f>
        <v/>
      </c>
      <c r="D27" s="353" t="str">
        <f>Synthèse!L21</f>
        <v/>
      </c>
      <c r="E27" s="353" t="str">
        <f>Synthèse!M21</f>
        <v/>
      </c>
      <c r="F27" s="354"/>
      <c r="G27" s="355"/>
      <c r="H27" s="355"/>
      <c r="I27" s="356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403"/>
      <c r="G28" s="404"/>
      <c r="H28" s="404"/>
      <c r="I28" s="40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49" t="str">
        <f>Synthèse!N12</f>
        <v>Critère 4</v>
      </c>
      <c r="B31" s="350"/>
      <c r="C31" s="351" t="str">
        <f>IF(Synthèse!N21="","",Synthèse!N21)</f>
        <v/>
      </c>
      <c r="D31" s="362" t="str">
        <f>Synthèse!O21</f>
        <v/>
      </c>
      <c r="E31" s="362" t="str">
        <f>Synthèse!P21</f>
        <v/>
      </c>
      <c r="F31" s="354"/>
      <c r="G31" s="355"/>
      <c r="H31" s="355"/>
      <c r="I31" s="356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03"/>
      <c r="G32" s="404"/>
      <c r="H32" s="404"/>
      <c r="I32" s="40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49" t="str">
        <f>Synthèse!Q12</f>
        <v>Critère 5</v>
      </c>
      <c r="B35" s="350"/>
      <c r="C35" s="351" t="str">
        <f>IF(Synthèse!Q21="","",Synthèse!Q21)</f>
        <v/>
      </c>
      <c r="D35" s="362" t="str">
        <f>Synthèse!R21</f>
        <v/>
      </c>
      <c r="E35" s="362" t="str">
        <f>Synthèse!S21</f>
        <v/>
      </c>
      <c r="F35" s="432"/>
      <c r="G35" s="432"/>
      <c r="H35" s="432"/>
      <c r="I35" s="432"/>
      <c r="J35" s="63"/>
    </row>
    <row r="36" spans="1:18" ht="69.75" customHeight="1">
      <c r="A36" s="360" t="str">
        <f>Synthèse!Q13</f>
        <v>Libre</v>
      </c>
      <c r="B36" s="431"/>
      <c r="C36" s="352"/>
      <c r="D36" s="352"/>
      <c r="E36" s="352"/>
      <c r="F36" s="433"/>
      <c r="G36" s="433"/>
      <c r="H36" s="433"/>
      <c r="I36" s="433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85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prix'!B24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IF(Synthèse!E22="","",Synthèse!E22)</f>
        <v/>
      </c>
      <c r="D15" s="399">
        <f>Synthèse!T31</f>
        <v>0</v>
      </c>
      <c r="E15" s="390" t="str">
        <f>Synthèse!G22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49" t="str">
        <f>Synthèse!H12</f>
        <v>Critère 2</v>
      </c>
      <c r="B19" s="391"/>
      <c r="C19" s="390" t="str">
        <f>'Critère 2 références &amp; qualité '!G23</f>
        <v/>
      </c>
      <c r="D19" s="388" t="str">
        <f>'Critère 2 références &amp; qualité '!H23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'!C23="","",'Critère 2 références &amp; qualité '!C23)</f>
        <v/>
      </c>
      <c r="D21" s="368" t="str">
        <f>'Critère 2 références &amp; qualité '!D23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'!E23="","",'Critère 2 références &amp; qualité '!E23)</f>
        <v/>
      </c>
      <c r="D23" s="369" t="str">
        <f>'Critère 2 références &amp; qualité '!F23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49" t="str">
        <f>Synthèse!K12</f>
        <v>Critère 3</v>
      </c>
      <c r="B27" s="350"/>
      <c r="C27" s="351" t="str">
        <f>IF(Synthèse!K22="","",Synthèse!K22)</f>
        <v/>
      </c>
      <c r="D27" s="353" t="str">
        <f>Synthèse!L22</f>
        <v/>
      </c>
      <c r="E27" s="353" t="str">
        <f>Synthèse!M22</f>
        <v/>
      </c>
      <c r="F27" s="434"/>
      <c r="G27" s="434"/>
      <c r="H27" s="434"/>
      <c r="I27" s="434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69.75" customHeight="1">
      <c r="A28" s="360" t="s">
        <v>98</v>
      </c>
      <c r="B28" s="361"/>
      <c r="C28" s="352"/>
      <c r="D28" s="352"/>
      <c r="E28" s="352"/>
      <c r="F28" s="435"/>
      <c r="G28" s="435"/>
      <c r="H28" s="435"/>
      <c r="I28" s="43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49" t="str">
        <f>Synthèse!N12</f>
        <v>Critère 4</v>
      </c>
      <c r="B31" s="350"/>
      <c r="C31" s="351" t="str">
        <f>IF(Synthèse!N22="","",Synthèse!N22)</f>
        <v/>
      </c>
      <c r="D31" s="362" t="str">
        <f>Synthèse!O22</f>
        <v/>
      </c>
      <c r="E31" s="362" t="str">
        <f>Synthèse!P22</f>
        <v/>
      </c>
      <c r="F31" s="434"/>
      <c r="G31" s="434"/>
      <c r="H31" s="434"/>
      <c r="I31" s="434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35"/>
      <c r="G32" s="435"/>
      <c r="H32" s="435"/>
      <c r="I32" s="43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49" t="str">
        <f>Synthèse!Q12</f>
        <v>Critère 5</v>
      </c>
      <c r="B35" s="350"/>
      <c r="C35" s="351" t="str">
        <f>IF(Synthèse!Q22="","",Synthèse!Q22)</f>
        <v/>
      </c>
      <c r="D35" s="362" t="str">
        <f>Synthèse!R22</f>
        <v/>
      </c>
      <c r="E35" s="362" t="str">
        <f>Synthèse!S22</f>
        <v/>
      </c>
      <c r="F35" s="434"/>
      <c r="G35" s="434"/>
      <c r="H35" s="434"/>
      <c r="I35" s="434"/>
      <c r="J35" s="63"/>
    </row>
    <row r="36" spans="1:18" ht="69.75" customHeight="1">
      <c r="A36" s="360" t="str">
        <f>Synthèse!Q13</f>
        <v>Libre</v>
      </c>
      <c r="B36" s="431"/>
      <c r="C36" s="352"/>
      <c r="D36" s="352"/>
      <c r="E36" s="352"/>
      <c r="F36" s="435"/>
      <c r="G36" s="435"/>
      <c r="H36" s="435"/>
      <c r="I36" s="43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86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prix'!B25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IF(Synthèse!E23="","",Synthèse!E23)</f>
        <v/>
      </c>
      <c r="D15" s="399">
        <f>Synthèse!T31</f>
        <v>0</v>
      </c>
      <c r="E15" s="390" t="str">
        <f>Synthèse!G23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49" t="str">
        <f>Synthèse!H12</f>
        <v>Critère 2</v>
      </c>
      <c r="B19" s="391"/>
      <c r="C19" s="390" t="str">
        <f>'Critère 2 références &amp; qualité '!G24</f>
        <v/>
      </c>
      <c r="D19" s="388" t="str">
        <f>'Critère 2 références &amp; qualité '!H24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'!C24="","",'Critère 2 références &amp; qualité '!C24)</f>
        <v/>
      </c>
      <c r="D21" s="368" t="str">
        <f>'Critère 2 références &amp; qualité '!D24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'!E24="","",'Critère 2 références &amp; qualité '!E24)</f>
        <v/>
      </c>
      <c r="D23" s="369" t="str">
        <f>'Critère 2 références &amp; qualité '!F24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49" t="str">
        <f>Synthèse!K12</f>
        <v>Critère 3</v>
      </c>
      <c r="B27" s="350"/>
      <c r="C27" s="351" t="str">
        <f>IF(Synthèse!K23="","",Synthèse!K23)</f>
        <v/>
      </c>
      <c r="D27" s="353" t="str">
        <f>Synthèse!L23</f>
        <v/>
      </c>
      <c r="E27" s="353" t="str">
        <f>Synthèse!M23</f>
        <v/>
      </c>
      <c r="F27" s="434"/>
      <c r="G27" s="434"/>
      <c r="H27" s="434"/>
      <c r="I27" s="434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435"/>
      <c r="G28" s="435"/>
      <c r="H28" s="435"/>
      <c r="I28" s="43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49" t="str">
        <f>Synthèse!N12</f>
        <v>Critère 4</v>
      </c>
      <c r="B31" s="350"/>
      <c r="C31" s="351" t="str">
        <f>IF(Synthèse!N23="","",Synthèse!N23)</f>
        <v/>
      </c>
      <c r="D31" s="362" t="str">
        <f>Synthèse!O23</f>
        <v/>
      </c>
      <c r="E31" s="362" t="str">
        <f>Synthèse!P23</f>
        <v/>
      </c>
      <c r="F31" s="434"/>
      <c r="G31" s="434"/>
      <c r="H31" s="434"/>
      <c r="I31" s="434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35"/>
      <c r="G32" s="435"/>
      <c r="H32" s="435"/>
      <c r="I32" s="43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49" t="str">
        <f>Synthèse!Q12</f>
        <v>Critère 5</v>
      </c>
      <c r="B35" s="350"/>
      <c r="C35" s="351" t="str">
        <f>IF(Synthèse!Q23="","",Synthèse!Q23)</f>
        <v/>
      </c>
      <c r="D35" s="362" t="str">
        <f>Synthèse!R23</f>
        <v/>
      </c>
      <c r="E35" s="362" t="str">
        <f>Synthèse!S23</f>
        <v/>
      </c>
      <c r="F35" s="434"/>
      <c r="G35" s="434"/>
      <c r="H35" s="434"/>
      <c r="I35" s="434"/>
      <c r="J35" s="63"/>
    </row>
    <row r="36" spans="1:18" ht="69.75" customHeight="1">
      <c r="A36" s="360" t="str">
        <f>Synthèse!Q13</f>
        <v>Libre</v>
      </c>
      <c r="B36" s="431"/>
      <c r="C36" s="352"/>
      <c r="D36" s="352"/>
      <c r="E36" s="352"/>
      <c r="F36" s="435"/>
      <c r="G36" s="435"/>
      <c r="H36" s="435"/>
      <c r="I36" s="43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87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prix'!B26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IF(Synthèse!E24="","",Synthèse!E24)</f>
        <v/>
      </c>
      <c r="D15" s="399">
        <f>Synthèse!T31</f>
        <v>0</v>
      </c>
      <c r="E15" s="390" t="str">
        <f>Synthèse!G24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'!G25</f>
        <v/>
      </c>
      <c r="D19" s="388" t="str">
        <f>'Critère 2 références &amp; qualité '!H25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'!C25="","",'Critère 2 références &amp; qualité '!C25)</f>
        <v/>
      </c>
      <c r="D21" s="368" t="str">
        <f>'Critère 2 références &amp; qualité '!D25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'!E25="","",'Critère 2 références &amp; qualité '!E25)</f>
        <v/>
      </c>
      <c r="D23" s="369" t="str">
        <f>'Critère 2 références &amp; qualité '!F25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IF(Synthèse!K24="","",Synthèse!K24)</f>
        <v/>
      </c>
      <c r="D27" s="353" t="str">
        <f>Synthèse!L24</f>
        <v/>
      </c>
      <c r="E27" s="353" t="str">
        <f>Synthèse!M24</f>
        <v/>
      </c>
      <c r="F27" s="434"/>
      <c r="G27" s="434"/>
      <c r="H27" s="434"/>
      <c r="I27" s="434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435"/>
      <c r="G28" s="435"/>
      <c r="H28" s="435"/>
      <c r="I28" s="43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IF(Synthèse!N24="","",Synthèse!N24)</f>
        <v/>
      </c>
      <c r="D31" s="362" t="str">
        <f>Synthèse!O24</f>
        <v/>
      </c>
      <c r="E31" s="362" t="str">
        <f>Synthèse!P24</f>
        <v/>
      </c>
      <c r="F31" s="434"/>
      <c r="G31" s="434"/>
      <c r="H31" s="434"/>
      <c r="I31" s="434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35"/>
      <c r="G32" s="435"/>
      <c r="H32" s="435"/>
      <c r="I32" s="43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IF(Synthèse!Q24="","",Synthèse!Q24)</f>
        <v/>
      </c>
      <c r="D35" s="362" t="str">
        <f>Synthèse!R24</f>
        <v/>
      </c>
      <c r="E35" s="362" t="str">
        <f>Synthèse!S24</f>
        <v/>
      </c>
      <c r="F35" s="434"/>
      <c r="G35" s="434"/>
      <c r="H35" s="434"/>
      <c r="I35" s="434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435"/>
      <c r="G36" s="435"/>
      <c r="H36" s="435"/>
      <c r="I36" s="43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88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prix'!B27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IF(Synthèse!E25="","",Synthèse!E25)</f>
        <v/>
      </c>
      <c r="D15" s="399">
        <f>Synthèse!T31</f>
        <v>0</v>
      </c>
      <c r="E15" s="390" t="str">
        <f>Synthèse!G25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'!G26</f>
        <v/>
      </c>
      <c r="D19" s="388" t="str">
        <f>'Critère 2 références &amp; qualité '!H26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'!C26="","",'Critère 2 références &amp; qualité '!C26)</f>
        <v/>
      </c>
      <c r="D21" s="368" t="str">
        <f>'Critère 2 références &amp; qualité '!D26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'!E26="","",'Critère 2 références &amp; qualité '!E26)</f>
        <v/>
      </c>
      <c r="D23" s="369" t="str">
        <f>'Critère 2 références &amp; qualité '!F26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IF(Synthèse!K25="","",Synthèse!K25)</f>
        <v/>
      </c>
      <c r="D27" s="353" t="str">
        <f>Synthèse!L25</f>
        <v/>
      </c>
      <c r="E27" s="353" t="str">
        <f>Synthèse!M25</f>
        <v/>
      </c>
      <c r="F27" s="434"/>
      <c r="G27" s="434"/>
      <c r="H27" s="434"/>
      <c r="I27" s="434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435"/>
      <c r="G28" s="435"/>
      <c r="H28" s="435"/>
      <c r="I28" s="43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IF(Synthèse!N25="","",Synthèse!N25)</f>
        <v/>
      </c>
      <c r="D31" s="362" t="str">
        <f>Synthèse!O25</f>
        <v/>
      </c>
      <c r="E31" s="362" t="str">
        <f>Synthèse!P25</f>
        <v/>
      </c>
      <c r="F31" s="434"/>
      <c r="G31" s="434"/>
      <c r="H31" s="434"/>
      <c r="I31" s="434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35"/>
      <c r="G32" s="435"/>
      <c r="H32" s="435"/>
      <c r="I32" s="43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IF(Synthèse!Q25="","",Synthèse!Q25)</f>
        <v/>
      </c>
      <c r="D35" s="362" t="str">
        <f>Synthèse!R25</f>
        <v/>
      </c>
      <c r="E35" s="362" t="str">
        <f>Synthèse!S25</f>
        <v/>
      </c>
      <c r="F35" s="434"/>
      <c r="G35" s="434"/>
      <c r="H35" s="434"/>
      <c r="I35" s="434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435"/>
      <c r="G36" s="435"/>
      <c r="H36" s="435"/>
      <c r="I36" s="43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89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prix'!B28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IF(Synthèse!E26="","",Synthèse!E26)</f>
        <v/>
      </c>
      <c r="D15" s="399">
        <f>Synthèse!T31</f>
        <v>0</v>
      </c>
      <c r="E15" s="390" t="str">
        <f>Synthèse!G26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'!G27</f>
        <v/>
      </c>
      <c r="D19" s="388" t="str">
        <f>'Critère 2 références &amp; qualité '!H27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'!C27="","",'Critère 2 références &amp; qualité '!C27)</f>
        <v/>
      </c>
      <c r="D21" s="368" t="str">
        <f>'Critère 2 références &amp; qualité '!D27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'!E27="","",'Critère 2 références &amp; qualité '!E27)</f>
        <v/>
      </c>
      <c r="D23" s="369" t="str">
        <f>'Critère 2 références &amp; qualité '!F27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IF(Synthèse!K26="","",Synthèse!K26)</f>
        <v/>
      </c>
      <c r="D27" s="353" t="str">
        <f>Synthèse!L26</f>
        <v/>
      </c>
      <c r="E27" s="353" t="str">
        <f>Synthèse!M26</f>
        <v/>
      </c>
      <c r="F27" s="434"/>
      <c r="G27" s="434"/>
      <c r="H27" s="434"/>
      <c r="I27" s="434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435"/>
      <c r="G28" s="435"/>
      <c r="H28" s="435"/>
      <c r="I28" s="43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IF(Synthèse!N26="","",Synthèse!N26)</f>
        <v/>
      </c>
      <c r="D31" s="362" t="str">
        <f>Synthèse!O26</f>
        <v/>
      </c>
      <c r="E31" s="362" t="str">
        <f>Synthèse!P26</f>
        <v/>
      </c>
      <c r="F31" s="434"/>
      <c r="G31" s="434"/>
      <c r="H31" s="434"/>
      <c r="I31" s="434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35"/>
      <c r="G32" s="435"/>
      <c r="H32" s="435"/>
      <c r="I32" s="43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436" t="s">
        <v>39</v>
      </c>
      <c r="G34" s="437"/>
      <c r="H34" s="437"/>
      <c r="I34" s="43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IF(Synthèse!Q26="","",Synthèse!Q26)</f>
        <v/>
      </c>
      <c r="D35" s="362" t="str">
        <f>Synthèse!R26</f>
        <v/>
      </c>
      <c r="E35" s="362" t="str">
        <f>Synthèse!S26</f>
        <v/>
      </c>
      <c r="F35" s="434"/>
      <c r="G35" s="434"/>
      <c r="H35" s="434"/>
      <c r="I35" s="434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435"/>
      <c r="G36" s="435"/>
      <c r="H36" s="435"/>
      <c r="I36" s="43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90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prix'!B29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IF(Synthèse!E27="","",Synthèse!E27)</f>
        <v/>
      </c>
      <c r="D15" s="399">
        <f>Synthèse!T31</f>
        <v>0</v>
      </c>
      <c r="E15" s="390" t="str">
        <f>Synthèse!G27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'!G28</f>
        <v/>
      </c>
      <c r="D19" s="388" t="str">
        <f>'Critère 2 références &amp; qualité '!H28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'!C28="","",'Critère 2 références &amp; qualité '!C28)</f>
        <v/>
      </c>
      <c r="D21" s="368" t="str">
        <f>'Critère 2 références &amp; qualité '!D28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'!E28="","",'Critère 2 références &amp; qualité '!E28)</f>
        <v/>
      </c>
      <c r="D23" s="369" t="str">
        <f>'Critère 2 références &amp; qualité '!F28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IF(Synthèse!K27="","",Synthèse!K27)</f>
        <v/>
      </c>
      <c r="D27" s="353" t="str">
        <f>Synthèse!L27</f>
        <v/>
      </c>
      <c r="E27" s="353" t="str">
        <f>Synthèse!M27</f>
        <v/>
      </c>
      <c r="F27" s="434"/>
      <c r="G27" s="434"/>
      <c r="H27" s="434"/>
      <c r="I27" s="434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435"/>
      <c r="G28" s="435"/>
      <c r="H28" s="435"/>
      <c r="I28" s="43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IF(Synthèse!N27="","",Synthèse!N27)</f>
        <v/>
      </c>
      <c r="D31" s="362" t="str">
        <f>Synthèse!O27</f>
        <v/>
      </c>
      <c r="E31" s="362" t="str">
        <f>Synthèse!P27</f>
        <v/>
      </c>
      <c r="F31" s="434"/>
      <c r="G31" s="434"/>
      <c r="H31" s="434"/>
      <c r="I31" s="434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35"/>
      <c r="G32" s="435"/>
      <c r="H32" s="435"/>
      <c r="I32" s="43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IF(Synthèse!Q27="","",Synthèse!Q27)</f>
        <v/>
      </c>
      <c r="D35" s="362" t="str">
        <f>Synthèse!R27</f>
        <v/>
      </c>
      <c r="E35" s="362" t="str">
        <f>Synthèse!S27</f>
        <v/>
      </c>
      <c r="F35" s="434"/>
      <c r="G35" s="434"/>
      <c r="H35" s="434"/>
      <c r="I35" s="434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435"/>
      <c r="G36" s="435"/>
      <c r="H36" s="435"/>
      <c r="I36" s="43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91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prix'!B30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IF(Synthèse!E28="","",Synthèse!E28)</f>
        <v/>
      </c>
      <c r="D15" s="399">
        <f>Synthèse!T31</f>
        <v>0</v>
      </c>
      <c r="E15" s="390" t="str">
        <f>Synthèse!G28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'!G29</f>
        <v/>
      </c>
      <c r="D19" s="388" t="str">
        <f>'Critère 2 références &amp; qualité '!H29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'!C29="","",'Critère 2 références &amp; qualité '!C29)</f>
        <v/>
      </c>
      <c r="D21" s="368" t="str">
        <f>'Critère 2 références &amp; qualité '!D29</f>
        <v/>
      </c>
      <c r="E21" s="426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416"/>
      <c r="G22" s="417"/>
      <c r="H22" s="417"/>
      <c r="I22" s="418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'!E29="","",'Critère 2 références &amp; qualité '!E29)</f>
        <v/>
      </c>
      <c r="D23" s="369" t="str">
        <f>'Critère 2 références &amp; qualité '!F29</f>
        <v/>
      </c>
      <c r="E23" s="426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416"/>
      <c r="G24" s="417"/>
      <c r="H24" s="417"/>
      <c r="I24" s="418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IF(Synthèse!K28="","",Synthèse!K28)</f>
        <v/>
      </c>
      <c r="D27" s="353" t="str">
        <f>Synthèse!L28</f>
        <v/>
      </c>
      <c r="E27" s="353" t="str">
        <f>Synthèse!M28</f>
        <v/>
      </c>
      <c r="F27" s="434"/>
      <c r="G27" s="434"/>
      <c r="H27" s="434"/>
      <c r="I27" s="434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435"/>
      <c r="G28" s="435"/>
      <c r="H28" s="435"/>
      <c r="I28" s="43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IF(Synthèse!N28="","",Synthèse!N28)</f>
        <v/>
      </c>
      <c r="D31" s="362" t="str">
        <f>Synthèse!O28</f>
        <v/>
      </c>
      <c r="E31" s="362" t="str">
        <f>Synthèse!P28</f>
        <v/>
      </c>
      <c r="F31" s="434"/>
      <c r="G31" s="434"/>
      <c r="H31" s="434"/>
      <c r="I31" s="434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35"/>
      <c r="G32" s="435"/>
      <c r="H32" s="435"/>
      <c r="I32" s="43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IF(Synthèse!Q28="","",Synthèse!Q28)</f>
        <v/>
      </c>
      <c r="D35" s="362" t="str">
        <f>Synthèse!R28</f>
        <v/>
      </c>
      <c r="E35" s="362" t="str">
        <f>Synthèse!S28</f>
        <v/>
      </c>
      <c r="F35" s="434"/>
      <c r="G35" s="434"/>
      <c r="H35" s="434"/>
      <c r="I35" s="434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435"/>
      <c r="G36" s="435"/>
      <c r="H36" s="435"/>
      <c r="I36" s="43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zoomScale="90" zoomScaleNormal="90" zoomScaleSheetLayoutView="75" workbookViewId="0">
      <selection activeCell="B17" sqref="B17"/>
    </sheetView>
  </sheetViews>
  <sheetFormatPr baseColWidth="10" defaultColWidth="0.75" defaultRowHeight="12.75"/>
  <cols>
    <col min="1" max="1" width="3.25" style="1" customWidth="1"/>
    <col min="2" max="2" width="34.625" style="11" customWidth="1"/>
    <col min="3" max="3" width="16.625" style="11" customWidth="1"/>
    <col min="4" max="4" width="12.25" style="12" customWidth="1"/>
    <col min="5" max="5" width="11.625" style="12" customWidth="1"/>
    <col min="6" max="7" width="12.25" style="12" customWidth="1"/>
    <col min="8" max="8" width="11.625" style="12" customWidth="1"/>
    <col min="9" max="9" width="13.125" style="11" customWidth="1"/>
    <col min="10" max="10" width="11" style="1" customWidth="1"/>
    <col min="11" max="14" width="11" style="74" customWidth="1"/>
    <col min="15" max="244" width="11" style="1" customWidth="1"/>
    <col min="245" max="245" width="4.75" style="1" customWidth="1"/>
    <col min="246" max="246" width="21.75" style="1" customWidth="1"/>
    <col min="247" max="16384" width="0.75" style="1"/>
  </cols>
  <sheetData>
    <row r="1" spans="1:14" ht="15" customHeight="1">
      <c r="B1" s="71"/>
      <c r="C1" s="71"/>
      <c r="D1" s="71"/>
      <c r="E1" s="72"/>
      <c r="F1" s="72"/>
      <c r="G1" s="72"/>
      <c r="H1" s="72"/>
      <c r="I1" s="73"/>
      <c r="J1" s="169" t="s">
        <v>48</v>
      </c>
    </row>
    <row r="2" spans="1:14" ht="15" customHeight="1">
      <c r="B2" s="71"/>
      <c r="C2" s="71"/>
      <c r="D2" s="256"/>
      <c r="E2" s="256"/>
      <c r="F2" s="256"/>
      <c r="G2" s="256"/>
      <c r="H2" s="256"/>
      <c r="I2" s="256"/>
      <c r="J2" s="185" t="s">
        <v>74</v>
      </c>
    </row>
    <row r="3" spans="1:14" ht="15" customHeight="1">
      <c r="B3" s="262" t="s">
        <v>49</v>
      </c>
      <c r="C3" s="262"/>
      <c r="D3" s="262"/>
      <c r="E3" s="262"/>
      <c r="F3" s="262"/>
      <c r="G3" s="262"/>
      <c r="H3" s="262"/>
      <c r="I3" s="262"/>
      <c r="J3" s="262"/>
    </row>
    <row r="4" spans="1:14" ht="15" customHeight="1">
      <c r="B4" s="265" t="s">
        <v>51</v>
      </c>
      <c r="C4" s="265"/>
      <c r="D4" s="265"/>
      <c r="E4" s="265"/>
      <c r="F4" s="265"/>
      <c r="G4" s="265"/>
      <c r="H4" s="265"/>
      <c r="I4" s="265"/>
      <c r="J4" s="265"/>
    </row>
    <row r="5" spans="1:14" ht="15" customHeight="1">
      <c r="B5" s="76"/>
      <c r="C5" s="76"/>
      <c r="D5" s="75"/>
      <c r="E5" s="75"/>
      <c r="F5" s="75"/>
      <c r="G5" s="75"/>
      <c r="H5" s="75"/>
      <c r="I5" s="76"/>
      <c r="J5" s="96"/>
    </row>
    <row r="6" spans="1:14" ht="10.15" customHeight="1">
      <c r="A6" s="192"/>
      <c r="B6" s="77"/>
      <c r="C6" s="77"/>
      <c r="D6" s="77"/>
      <c r="E6" s="77"/>
      <c r="F6" s="77"/>
      <c r="G6" s="77"/>
      <c r="H6" s="77"/>
      <c r="I6" s="77"/>
      <c r="J6" s="97"/>
    </row>
    <row r="7" spans="1:14" s="3" customFormat="1" ht="20.100000000000001" customHeight="1">
      <c r="A7" s="263" t="s">
        <v>31</v>
      </c>
      <c r="B7" s="263"/>
      <c r="C7" s="263"/>
      <c r="D7" s="263"/>
      <c r="E7" s="263"/>
      <c r="F7" s="263"/>
      <c r="G7" s="263"/>
      <c r="H7" s="263"/>
      <c r="I7" s="263"/>
      <c r="J7" s="263"/>
      <c r="K7" s="80"/>
      <c r="L7" s="80"/>
      <c r="M7" s="80"/>
      <c r="N7" s="80"/>
    </row>
    <row r="8" spans="1:14" ht="10.15" customHeight="1">
      <c r="B8" s="87"/>
      <c r="C8" s="87"/>
      <c r="D8" s="87"/>
      <c r="E8" s="87"/>
      <c r="F8" s="87"/>
      <c r="G8" s="87"/>
      <c r="H8" s="87"/>
      <c r="I8" s="87"/>
      <c r="J8" s="96"/>
    </row>
    <row r="9" spans="1:14" s="5" customFormat="1" ht="18.75" customHeight="1">
      <c r="A9" s="264" t="s">
        <v>78</v>
      </c>
      <c r="B9" s="264"/>
      <c r="C9" s="264"/>
      <c r="D9" s="264"/>
      <c r="E9" s="264"/>
      <c r="F9" s="264"/>
      <c r="G9" s="264"/>
      <c r="H9" s="264"/>
      <c r="I9" s="264"/>
      <c r="J9" s="264"/>
      <c r="K9" s="81"/>
      <c r="L9" s="81"/>
      <c r="M9" s="81"/>
      <c r="N9" s="81"/>
    </row>
    <row r="10" spans="1:14" ht="10.15" customHeight="1">
      <c r="A10" s="193"/>
      <c r="B10" s="78"/>
      <c r="C10" s="78"/>
      <c r="D10" s="79"/>
      <c r="E10" s="79"/>
      <c r="F10" s="79"/>
      <c r="G10" s="79"/>
      <c r="H10" s="79"/>
      <c r="I10" s="79"/>
      <c r="J10" s="96"/>
    </row>
    <row r="11" spans="1:14" ht="10.15" customHeight="1">
      <c r="B11" s="86"/>
      <c r="C11" s="86"/>
      <c r="D11" s="87"/>
      <c r="E11" s="87"/>
      <c r="F11" s="87"/>
      <c r="G11" s="87"/>
      <c r="H11" s="87"/>
      <c r="I11" s="87"/>
      <c r="J11" s="97"/>
    </row>
    <row r="12" spans="1:14" ht="15.75" customHeight="1">
      <c r="B12" s="86"/>
      <c r="C12" s="86"/>
      <c r="D12" s="87"/>
      <c r="E12" s="87"/>
      <c r="F12" s="87"/>
      <c r="G12" s="62"/>
      <c r="H12" s="92" t="s">
        <v>50</v>
      </c>
      <c r="I12" s="143"/>
      <c r="J12" s="96"/>
    </row>
    <row r="13" spans="1:14" ht="10.15" customHeight="1">
      <c r="B13" s="86"/>
      <c r="C13" s="86"/>
      <c r="D13" s="87"/>
      <c r="E13" s="87"/>
      <c r="F13" s="87"/>
      <c r="G13" s="87"/>
      <c r="H13" s="87"/>
      <c r="I13" s="9"/>
      <c r="J13" s="96"/>
    </row>
    <row r="14" spans="1:14" ht="19.5" customHeight="1">
      <c r="B14" s="73"/>
      <c r="C14" s="73"/>
      <c r="D14" s="257" t="s">
        <v>0</v>
      </c>
      <c r="E14" s="258"/>
      <c r="F14" s="258"/>
      <c r="G14" s="258"/>
      <c r="H14" s="258"/>
      <c r="I14" s="259"/>
      <c r="J14" s="96"/>
    </row>
    <row r="15" spans="1:14" ht="26.1" customHeight="1">
      <c r="A15" s="190"/>
      <c r="B15" s="260" t="s">
        <v>105</v>
      </c>
      <c r="C15" s="260" t="s">
        <v>95</v>
      </c>
      <c r="D15" s="260" t="s">
        <v>16</v>
      </c>
      <c r="E15" s="260" t="s">
        <v>26</v>
      </c>
      <c r="F15" s="260" t="s">
        <v>17</v>
      </c>
      <c r="G15" s="260" t="s">
        <v>18</v>
      </c>
      <c r="H15" s="24" t="s">
        <v>1</v>
      </c>
      <c r="I15" s="260" t="s">
        <v>52</v>
      </c>
      <c r="J15" s="260" t="s">
        <v>25</v>
      </c>
    </row>
    <row r="16" spans="1:14" s="15" customFormat="1" ht="37.5" customHeight="1">
      <c r="A16" s="189" t="s">
        <v>7</v>
      </c>
      <c r="B16" s="261"/>
      <c r="C16" s="261"/>
      <c r="D16" s="266"/>
      <c r="E16" s="266"/>
      <c r="F16" s="266"/>
      <c r="G16" s="266"/>
      <c r="H16" s="146">
        <v>7.6999999999999999E-2</v>
      </c>
      <c r="I16" s="266"/>
      <c r="J16" s="267"/>
      <c r="K16" s="82"/>
      <c r="N16" s="217"/>
    </row>
    <row r="17" spans="1:16" s="7" customFormat="1" ht="15.4" customHeight="1">
      <c r="A17" s="191">
        <v>1</v>
      </c>
      <c r="B17" s="51"/>
      <c r="C17" s="36"/>
      <c r="D17" s="144"/>
      <c r="E17" s="145"/>
      <c r="F17" s="147">
        <f t="shared" ref="F17:F30" si="0">D17-(D17*E17)</f>
        <v>0</v>
      </c>
      <c r="G17" s="144">
        <f t="shared" ref="G17:G23" si="1">F17</f>
        <v>0</v>
      </c>
      <c r="H17" s="147">
        <f t="shared" ref="H17:H30" si="2">G17*$H$16</f>
        <v>0</v>
      </c>
      <c r="I17" s="203" t="str">
        <f t="shared" ref="I17:I30" si="3">IF(H17=0,"",SUM(G17:H17))</f>
        <v/>
      </c>
      <c r="J17" s="216" t="str">
        <f>IF(I17="","",IF(Nbdoffres=1,5,5-(I17-Hmini)/(Hmoyen-Hmini)))</f>
        <v/>
      </c>
      <c r="K17" s="83"/>
      <c r="L17" s="15"/>
      <c r="M17" s="15"/>
      <c r="N17" s="218"/>
    </row>
    <row r="18" spans="1:16" ht="15.4" customHeight="1">
      <c r="A18" s="191">
        <v>2</v>
      </c>
      <c r="B18" s="51"/>
      <c r="C18" s="36"/>
      <c r="D18" s="221"/>
      <c r="E18" s="145"/>
      <c r="F18" s="147">
        <f t="shared" si="0"/>
        <v>0</v>
      </c>
      <c r="G18" s="144">
        <f t="shared" si="1"/>
        <v>0</v>
      </c>
      <c r="H18" s="147">
        <f t="shared" si="2"/>
        <v>0</v>
      </c>
      <c r="I18" s="203" t="str">
        <f t="shared" si="3"/>
        <v/>
      </c>
      <c r="J18" s="216" t="str">
        <f t="shared" ref="J18:J30" si="4">IF(I18="","",5-(I18-Hmini)/(Hmoyen-Hmini))</f>
        <v/>
      </c>
      <c r="L18" s="15"/>
      <c r="M18" s="15"/>
      <c r="N18" s="218"/>
    </row>
    <row r="19" spans="1:16" s="7" customFormat="1" ht="15.4" customHeight="1">
      <c r="A19" s="191">
        <v>3</v>
      </c>
      <c r="B19" s="51"/>
      <c r="C19" s="36"/>
      <c r="D19" s="221"/>
      <c r="E19" s="145"/>
      <c r="F19" s="147">
        <f t="shared" si="0"/>
        <v>0</v>
      </c>
      <c r="G19" s="144">
        <f t="shared" si="1"/>
        <v>0</v>
      </c>
      <c r="H19" s="147">
        <f t="shared" si="2"/>
        <v>0</v>
      </c>
      <c r="I19" s="203" t="str">
        <f t="shared" si="3"/>
        <v/>
      </c>
      <c r="J19" s="216" t="str">
        <f t="shared" si="4"/>
        <v/>
      </c>
      <c r="K19" s="83"/>
      <c r="L19" s="15"/>
      <c r="M19" s="15"/>
      <c r="N19" s="218"/>
    </row>
    <row r="20" spans="1:16" ht="15.4" customHeight="1">
      <c r="A20" s="191">
        <v>4</v>
      </c>
      <c r="B20" s="51"/>
      <c r="C20" s="36"/>
      <c r="D20" s="221"/>
      <c r="E20" s="145"/>
      <c r="F20" s="147">
        <f t="shared" si="0"/>
        <v>0</v>
      </c>
      <c r="G20" s="144">
        <f t="shared" si="1"/>
        <v>0</v>
      </c>
      <c r="H20" s="147">
        <f t="shared" si="2"/>
        <v>0</v>
      </c>
      <c r="I20" s="203" t="str">
        <f t="shared" si="3"/>
        <v/>
      </c>
      <c r="J20" s="216" t="str">
        <f t="shared" si="4"/>
        <v/>
      </c>
      <c r="L20" s="15"/>
      <c r="M20" s="15"/>
      <c r="N20" s="218"/>
    </row>
    <row r="21" spans="1:16" ht="15.4" customHeight="1">
      <c r="A21" s="191">
        <v>5</v>
      </c>
      <c r="B21" s="51"/>
      <c r="C21" s="36"/>
      <c r="D21" s="221"/>
      <c r="E21" s="145"/>
      <c r="F21" s="147">
        <f t="shared" si="0"/>
        <v>0</v>
      </c>
      <c r="G21" s="144">
        <f t="shared" si="1"/>
        <v>0</v>
      </c>
      <c r="H21" s="147">
        <f t="shared" si="2"/>
        <v>0</v>
      </c>
      <c r="I21" s="203" t="str">
        <f t="shared" si="3"/>
        <v/>
      </c>
      <c r="J21" s="216" t="str">
        <f t="shared" si="4"/>
        <v/>
      </c>
      <c r="L21" s="15"/>
      <c r="M21" s="15"/>
      <c r="N21" s="218"/>
    </row>
    <row r="22" spans="1:16" s="7" customFormat="1" ht="15.4" customHeight="1">
      <c r="A22" s="191">
        <v>6</v>
      </c>
      <c r="B22" s="51"/>
      <c r="C22" s="36"/>
      <c r="D22" s="221"/>
      <c r="E22" s="145"/>
      <c r="F22" s="147">
        <f t="shared" si="0"/>
        <v>0</v>
      </c>
      <c r="G22" s="144">
        <f t="shared" si="1"/>
        <v>0</v>
      </c>
      <c r="H22" s="147">
        <f t="shared" si="2"/>
        <v>0</v>
      </c>
      <c r="I22" s="203" t="str">
        <f t="shared" si="3"/>
        <v/>
      </c>
      <c r="J22" s="216" t="str">
        <f t="shared" si="4"/>
        <v/>
      </c>
      <c r="K22" s="83"/>
      <c r="L22" s="15"/>
      <c r="M22" s="15"/>
      <c r="N22" s="218"/>
    </row>
    <row r="23" spans="1:16" s="7" customFormat="1" ht="15.4" customHeight="1">
      <c r="A23" s="191">
        <v>7</v>
      </c>
      <c r="B23" s="51"/>
      <c r="C23" s="36"/>
      <c r="D23" s="221"/>
      <c r="E23" s="145"/>
      <c r="F23" s="147">
        <f t="shared" si="0"/>
        <v>0</v>
      </c>
      <c r="G23" s="144">
        <f t="shared" si="1"/>
        <v>0</v>
      </c>
      <c r="H23" s="147">
        <f t="shared" si="2"/>
        <v>0</v>
      </c>
      <c r="I23" s="203" t="str">
        <f t="shared" si="3"/>
        <v/>
      </c>
      <c r="J23" s="216" t="str">
        <f t="shared" si="4"/>
        <v/>
      </c>
      <c r="K23" s="83"/>
      <c r="L23" s="15"/>
      <c r="M23" s="15"/>
      <c r="N23" s="218"/>
    </row>
    <row r="24" spans="1:16" s="7" customFormat="1" ht="15.4" customHeight="1">
      <c r="A24" s="191">
        <v>8</v>
      </c>
      <c r="B24" s="51"/>
      <c r="C24" s="36"/>
      <c r="D24" s="144"/>
      <c r="E24" s="145"/>
      <c r="F24" s="147">
        <f t="shared" si="0"/>
        <v>0</v>
      </c>
      <c r="G24" s="144">
        <f t="shared" ref="G24:G30" si="5">F24</f>
        <v>0</v>
      </c>
      <c r="H24" s="147">
        <f t="shared" si="2"/>
        <v>0</v>
      </c>
      <c r="I24" s="203" t="str">
        <f t="shared" si="3"/>
        <v/>
      </c>
      <c r="J24" s="216" t="str">
        <f t="shared" si="4"/>
        <v/>
      </c>
      <c r="K24" s="84"/>
      <c r="L24" s="15"/>
      <c r="M24" s="15"/>
      <c r="N24" s="84"/>
      <c r="O24"/>
      <c r="P24"/>
    </row>
    <row r="25" spans="1:16" ht="15.4" customHeight="1">
      <c r="A25" s="191">
        <v>9</v>
      </c>
      <c r="B25" s="52"/>
      <c r="C25" s="36"/>
      <c r="D25" s="144"/>
      <c r="E25" s="145"/>
      <c r="F25" s="147">
        <f t="shared" si="0"/>
        <v>0</v>
      </c>
      <c r="G25" s="144">
        <f t="shared" si="5"/>
        <v>0</v>
      </c>
      <c r="H25" s="147">
        <f t="shared" si="2"/>
        <v>0</v>
      </c>
      <c r="I25" s="203" t="str">
        <f t="shared" si="3"/>
        <v/>
      </c>
      <c r="J25" s="216" t="str">
        <f t="shared" si="4"/>
        <v/>
      </c>
      <c r="K25" s="84"/>
      <c r="L25" s="15"/>
      <c r="M25" s="15"/>
      <c r="N25" s="84"/>
      <c r="O25"/>
      <c r="P25"/>
    </row>
    <row r="26" spans="1:16" s="7" customFormat="1" ht="15.4" customHeight="1">
      <c r="A26" s="191">
        <v>10</v>
      </c>
      <c r="B26" s="52"/>
      <c r="C26" s="36"/>
      <c r="D26" s="144"/>
      <c r="E26" s="145"/>
      <c r="F26" s="147">
        <f t="shared" si="0"/>
        <v>0</v>
      </c>
      <c r="G26" s="144">
        <f t="shared" si="5"/>
        <v>0</v>
      </c>
      <c r="H26" s="147">
        <f t="shared" si="2"/>
        <v>0</v>
      </c>
      <c r="I26" s="203" t="str">
        <f t="shared" si="3"/>
        <v/>
      </c>
      <c r="J26" s="216" t="str">
        <f t="shared" si="4"/>
        <v/>
      </c>
      <c r="K26" s="84"/>
      <c r="L26" s="15"/>
      <c r="M26" s="15"/>
      <c r="N26" s="84"/>
      <c r="O26"/>
      <c r="P26"/>
    </row>
    <row r="27" spans="1:16" s="7" customFormat="1" ht="15.4" customHeight="1">
      <c r="A27" s="191">
        <v>11</v>
      </c>
      <c r="B27" s="52"/>
      <c r="C27" s="36"/>
      <c r="D27" s="144"/>
      <c r="E27" s="145"/>
      <c r="F27" s="147">
        <f t="shared" si="0"/>
        <v>0</v>
      </c>
      <c r="G27" s="144">
        <f t="shared" si="5"/>
        <v>0</v>
      </c>
      <c r="H27" s="147">
        <f t="shared" si="2"/>
        <v>0</v>
      </c>
      <c r="I27" s="203" t="str">
        <f t="shared" si="3"/>
        <v/>
      </c>
      <c r="J27" s="216" t="str">
        <f t="shared" si="4"/>
        <v/>
      </c>
      <c r="K27" s="84"/>
      <c r="L27" s="84"/>
      <c r="M27" s="84"/>
      <c r="N27" s="84"/>
      <c r="O27"/>
      <c r="P27"/>
    </row>
    <row r="28" spans="1:16" s="7" customFormat="1" ht="15.4" customHeight="1">
      <c r="A28" s="191">
        <v>12</v>
      </c>
      <c r="B28" s="52"/>
      <c r="C28" s="36"/>
      <c r="D28" s="144"/>
      <c r="E28" s="145"/>
      <c r="F28" s="147">
        <f t="shared" si="0"/>
        <v>0</v>
      </c>
      <c r="G28" s="144">
        <f t="shared" si="5"/>
        <v>0</v>
      </c>
      <c r="H28" s="147">
        <f t="shared" si="2"/>
        <v>0</v>
      </c>
      <c r="I28" s="203" t="str">
        <f t="shared" si="3"/>
        <v/>
      </c>
      <c r="J28" s="216" t="str">
        <f t="shared" si="4"/>
        <v/>
      </c>
      <c r="K28" s="84"/>
      <c r="L28" s="84"/>
      <c r="M28" s="84"/>
      <c r="N28" s="84"/>
      <c r="O28"/>
      <c r="P28"/>
    </row>
    <row r="29" spans="1:16" s="7" customFormat="1" ht="15.4" customHeight="1">
      <c r="A29" s="191">
        <v>13</v>
      </c>
      <c r="B29" s="52"/>
      <c r="C29" s="36"/>
      <c r="D29" s="144"/>
      <c r="E29" s="145"/>
      <c r="F29" s="147">
        <f t="shared" si="0"/>
        <v>0</v>
      </c>
      <c r="G29" s="144">
        <f t="shared" si="5"/>
        <v>0</v>
      </c>
      <c r="H29" s="147">
        <f t="shared" si="2"/>
        <v>0</v>
      </c>
      <c r="I29" s="203" t="str">
        <f t="shared" si="3"/>
        <v/>
      </c>
      <c r="J29" s="216" t="str">
        <f t="shared" si="4"/>
        <v/>
      </c>
      <c r="K29" s="72"/>
      <c r="L29" s="72"/>
      <c r="M29" s="85"/>
      <c r="N29" s="76"/>
      <c r="O29" s="1"/>
      <c r="P29" s="1"/>
    </row>
    <row r="30" spans="1:16" ht="15.4" customHeight="1">
      <c r="A30" s="191">
        <v>14</v>
      </c>
      <c r="B30" s="52"/>
      <c r="C30" s="36"/>
      <c r="D30" s="144"/>
      <c r="E30" s="145"/>
      <c r="F30" s="147">
        <f t="shared" si="0"/>
        <v>0</v>
      </c>
      <c r="G30" s="144">
        <f t="shared" si="5"/>
        <v>0</v>
      </c>
      <c r="H30" s="147">
        <f t="shared" si="2"/>
        <v>0</v>
      </c>
      <c r="I30" s="203" t="str">
        <f t="shared" si="3"/>
        <v/>
      </c>
      <c r="J30" s="216" t="str">
        <f t="shared" si="4"/>
        <v/>
      </c>
      <c r="O30" s="7"/>
      <c r="P30" s="7"/>
    </row>
    <row r="31" spans="1:16" ht="15.75">
      <c r="B31" s="206" t="s">
        <v>94</v>
      </c>
      <c r="C31" s="206"/>
      <c r="D31" s="207"/>
      <c r="E31" s="208"/>
      <c r="F31" s="208"/>
      <c r="G31" s="219">
        <f>IFERROR(AVERAGEIF(G17:G30,"&gt;0",G17:G30),0)</f>
        <v>0</v>
      </c>
      <c r="H31" s="209"/>
      <c r="I31" s="88"/>
      <c r="J31" s="96"/>
    </row>
    <row r="32" spans="1:16" ht="58.5" customHeight="1">
      <c r="A32" s="251" t="s">
        <v>39</v>
      </c>
      <c r="B32" s="252"/>
      <c r="C32" s="253"/>
      <c r="D32" s="254"/>
      <c r="E32" s="254"/>
      <c r="F32" s="254"/>
      <c r="G32" s="254"/>
      <c r="H32" s="254"/>
      <c r="I32" s="254"/>
      <c r="J32" s="255"/>
    </row>
    <row r="33" spans="1:14" ht="15" customHeight="1">
      <c r="B33" s="148"/>
      <c r="C33" s="213"/>
      <c r="D33" s="213"/>
      <c r="E33" s="215" t="s">
        <v>108</v>
      </c>
      <c r="F33" s="215"/>
      <c r="G33" s="215"/>
      <c r="H33" s="148"/>
      <c r="I33" s="148"/>
      <c r="J33" s="96"/>
    </row>
    <row r="34" spans="1:14" ht="15">
      <c r="B34" s="148"/>
      <c r="C34" s="213"/>
      <c r="D34" s="213"/>
      <c r="E34" s="214" t="s">
        <v>118</v>
      </c>
      <c r="F34" s="214"/>
      <c r="G34" s="214"/>
      <c r="H34" s="148"/>
      <c r="I34" s="148"/>
      <c r="J34" s="96"/>
    </row>
    <row r="35" spans="1:14" ht="15">
      <c r="B35" s="148"/>
      <c r="C35" s="148"/>
      <c r="D35" s="148"/>
      <c r="E35" s="148"/>
      <c r="F35" s="148"/>
      <c r="G35" s="148"/>
      <c r="H35" s="148"/>
      <c r="I35" s="148"/>
      <c r="J35" s="96"/>
    </row>
    <row r="36" spans="1:14" ht="15">
      <c r="B36" s="148"/>
      <c r="C36" s="148"/>
      <c r="D36" s="148"/>
      <c r="E36" s="148"/>
      <c r="F36" s="148"/>
      <c r="G36" s="148"/>
      <c r="H36" s="148"/>
      <c r="I36" s="148"/>
      <c r="J36" s="96"/>
    </row>
    <row r="37" spans="1:14" s="236" customFormat="1" ht="15">
      <c r="A37" s="229"/>
      <c r="B37" s="230" t="s">
        <v>112</v>
      </c>
      <c r="C37" s="231"/>
      <c r="D37" s="232"/>
      <c r="E37" s="233" t="s">
        <v>109</v>
      </c>
      <c r="F37" s="234">
        <f>MIN(I17:I30)</f>
        <v>0</v>
      </c>
      <c r="G37" s="231"/>
      <c r="H37" s="231"/>
      <c r="I37" s="231"/>
      <c r="J37" s="231"/>
      <c r="K37" s="235"/>
      <c r="L37" s="235"/>
      <c r="M37" s="235"/>
      <c r="N37" s="235"/>
    </row>
    <row r="38" spans="1:14" s="236" customFormat="1" ht="15">
      <c r="A38" s="229"/>
      <c r="B38" s="237"/>
      <c r="C38" s="237"/>
      <c r="D38" s="237"/>
      <c r="E38" s="233" t="s">
        <v>110</v>
      </c>
      <c r="F38" s="234">
        <f>MAX(I17:I30)</f>
        <v>0</v>
      </c>
      <c r="G38" s="237"/>
      <c r="H38" s="237"/>
      <c r="I38" s="237"/>
      <c r="J38" s="235"/>
      <c r="K38" s="235"/>
      <c r="L38" s="235"/>
      <c r="M38" s="235"/>
      <c r="N38" s="235"/>
    </row>
    <row r="39" spans="1:14" s="236" customFormat="1" ht="15">
      <c r="A39" s="229"/>
      <c r="B39" s="237"/>
      <c r="C39" s="237"/>
      <c r="D39" s="237"/>
      <c r="E39" s="233" t="s">
        <v>117</v>
      </c>
      <c r="F39" s="234">
        <f>SUM(I43:I46)</f>
        <v>0</v>
      </c>
      <c r="G39" s="238" t="s">
        <v>119</v>
      </c>
      <c r="H39" s="237"/>
      <c r="I39" s="237"/>
      <c r="J39" s="235"/>
      <c r="K39" s="235"/>
      <c r="L39" s="235"/>
      <c r="M39" s="235"/>
      <c r="N39" s="235"/>
    </row>
    <row r="40" spans="1:14" s="236" customFormat="1">
      <c r="A40" s="229"/>
      <c r="B40" s="235"/>
      <c r="C40" s="235"/>
      <c r="D40" s="239"/>
      <c r="E40" s="233" t="s">
        <v>111</v>
      </c>
      <c r="F40" s="240">
        <f>COUNT(I17:I30)</f>
        <v>0</v>
      </c>
      <c r="G40" s="239"/>
      <c r="H40" s="239"/>
      <c r="I40" s="235"/>
      <c r="J40" s="235"/>
      <c r="K40" s="235"/>
      <c r="L40" s="235"/>
      <c r="M40" s="235"/>
      <c r="N40" s="235"/>
    </row>
    <row r="41" spans="1:14" s="236" customFormat="1">
      <c r="A41" s="229"/>
      <c r="B41" s="235"/>
      <c r="C41" s="235"/>
      <c r="D41" s="239"/>
      <c r="E41" s="239"/>
      <c r="F41" s="239"/>
      <c r="G41" s="239"/>
      <c r="H41" s="239"/>
      <c r="I41" s="235"/>
      <c r="J41" s="235"/>
      <c r="K41" s="235"/>
      <c r="L41" s="235"/>
      <c r="M41" s="235"/>
      <c r="N41" s="235"/>
    </row>
    <row r="42" spans="1:14" s="236" customFormat="1">
      <c r="A42" s="229"/>
      <c r="B42" s="235"/>
      <c r="C42" s="235"/>
      <c r="D42" s="233" t="s">
        <v>111</v>
      </c>
      <c r="E42" s="233" t="s">
        <v>113</v>
      </c>
      <c r="F42" s="241"/>
      <c r="G42" s="239"/>
      <c r="H42" s="239"/>
      <c r="I42" s="239" t="s">
        <v>115</v>
      </c>
      <c r="J42" s="235"/>
      <c r="K42" s="235"/>
      <c r="L42" s="235"/>
      <c r="M42" s="235"/>
      <c r="N42" s="235"/>
    </row>
    <row r="43" spans="1:14" s="236" customFormat="1">
      <c r="A43" s="229"/>
      <c r="B43" s="235"/>
      <c r="C43" s="235"/>
      <c r="D43" s="239">
        <v>1</v>
      </c>
      <c r="E43" s="242" t="s">
        <v>114</v>
      </c>
      <c r="F43" s="241"/>
      <c r="G43" s="239"/>
      <c r="H43" s="239"/>
      <c r="I43" s="243" t="str">
        <f>IF(F40=1,I17,"")</f>
        <v/>
      </c>
      <c r="J43" s="235"/>
      <c r="K43" s="235"/>
      <c r="L43" s="235"/>
      <c r="M43" s="235"/>
      <c r="N43" s="235"/>
    </row>
    <row r="44" spans="1:14" s="250" customFormat="1">
      <c r="A44" s="244"/>
      <c r="B44" s="245"/>
      <c r="C44" s="245"/>
      <c r="D44" s="246">
        <v>2</v>
      </c>
      <c r="E44" s="247" t="s">
        <v>120</v>
      </c>
      <c r="F44" s="248"/>
      <c r="G44" s="246"/>
      <c r="H44" s="246"/>
      <c r="I44" s="249" t="str">
        <f>IF(F40=2,AVERAGE(I17:I18),"")</f>
        <v/>
      </c>
      <c r="J44" s="245"/>
      <c r="K44" s="245"/>
      <c r="L44" s="245"/>
      <c r="M44" s="245"/>
      <c r="N44" s="245"/>
    </row>
    <row r="45" spans="1:14" s="223" customFormat="1">
      <c r="B45" s="224"/>
      <c r="C45" s="224"/>
      <c r="D45" s="225">
        <v>3</v>
      </c>
      <c r="E45" s="228" t="s">
        <v>120</v>
      </c>
      <c r="F45" s="226"/>
      <c r="G45" s="225"/>
      <c r="H45" s="225"/>
      <c r="I45" s="227" t="str">
        <f>IF(F40=3,AVERAGE(I17:I19),"")</f>
        <v/>
      </c>
      <c r="J45" s="222"/>
      <c r="K45" s="222"/>
      <c r="L45" s="222"/>
      <c r="M45" s="222"/>
      <c r="N45" s="222"/>
    </row>
    <row r="46" spans="1:14" s="223" customFormat="1">
      <c r="B46" s="224"/>
      <c r="C46" s="224"/>
      <c r="D46" s="225" t="s">
        <v>116</v>
      </c>
      <c r="E46" s="228" t="s">
        <v>121</v>
      </c>
      <c r="F46" s="226"/>
      <c r="G46" s="225"/>
      <c r="H46" s="225"/>
      <c r="I46" s="227" t="str">
        <f>IF(F40&gt;3,(SUM(I17:I30)-F37-F38)/(F40-2),"")</f>
        <v/>
      </c>
      <c r="J46" s="222"/>
      <c r="K46" s="222"/>
      <c r="L46" s="222"/>
      <c r="M46" s="222"/>
      <c r="N46" s="222"/>
    </row>
    <row r="47" spans="1:14" s="223" customFormat="1">
      <c r="B47" s="224"/>
      <c r="C47" s="224"/>
      <c r="D47" s="226"/>
      <c r="E47" s="228"/>
      <c r="F47" s="226"/>
      <c r="G47" s="225"/>
      <c r="H47" s="225"/>
      <c r="I47" s="227"/>
      <c r="J47" s="222"/>
      <c r="K47" s="222"/>
      <c r="L47" s="222"/>
      <c r="M47" s="222"/>
      <c r="N47" s="222"/>
    </row>
    <row r="48" spans="1:14">
      <c r="I48" s="220"/>
    </row>
    <row r="49" spans="9:9">
      <c r="I49" s="220"/>
    </row>
  </sheetData>
  <sheetProtection password="DBBD" sheet="1" objects="1" scenarios="1" formatCells="0" formatColumns="0" formatRows="0" selectLockedCells="1"/>
  <mergeCells count="16">
    <mergeCell ref="A32:B32"/>
    <mergeCell ref="C32:J32"/>
    <mergeCell ref="D2:I2"/>
    <mergeCell ref="D14:I14"/>
    <mergeCell ref="B15:B16"/>
    <mergeCell ref="C15:C16"/>
    <mergeCell ref="B3:J3"/>
    <mergeCell ref="A7:J7"/>
    <mergeCell ref="A9:J9"/>
    <mergeCell ref="B4:J4"/>
    <mergeCell ref="D15:D16"/>
    <mergeCell ref="E15:E16"/>
    <mergeCell ref="F15:F16"/>
    <mergeCell ref="G15:G16"/>
    <mergeCell ref="I15:I16"/>
    <mergeCell ref="J15:J16"/>
  </mergeCells>
  <dataValidations count="1">
    <dataValidation type="list" allowBlank="1" showInputMessage="1" showErrorMessage="1" sqref="C17:C30">
      <formula1>"a renoncé,pas rendu,refusé,rendu hors délai,exclu/non-conforme"</formula1>
    </dataValidation>
  </dataValidations>
  <printOptions horizontalCentered="1" verticalCentered="1"/>
  <pageMargins left="0" right="0" top="0" bottom="0" header="0.15748031496062992" footer="0.15748031496062992"/>
  <pageSetup paperSize="9" scale="92" orientation="landscape" blackAndWhite="1" r:id="rId1"/>
  <headerFooter alignWithMargins="0">
    <oddFooter>&amp;R&amp;9&amp;D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zoomScaleNormal="100" zoomScaleSheetLayoutView="75" workbookViewId="0">
      <selection activeCell="C16" sqref="C16"/>
    </sheetView>
  </sheetViews>
  <sheetFormatPr baseColWidth="10" defaultColWidth="0.75" defaultRowHeight="12.75"/>
  <cols>
    <col min="1" max="1" width="4.75" style="11" customWidth="1"/>
    <col min="2" max="2" width="34.625" style="11" customWidth="1"/>
    <col min="3" max="3" width="9.25" style="11" customWidth="1"/>
    <col min="4" max="4" width="10.25" style="11" customWidth="1"/>
    <col min="5" max="5" width="9.25" style="12" customWidth="1"/>
    <col min="6" max="6" width="9.75" style="12" customWidth="1"/>
    <col min="7" max="8" width="9.25" style="12" customWidth="1"/>
    <col min="9" max="9" width="10.5" style="13" customWidth="1"/>
    <col min="10" max="10" width="2.125" style="1" customWidth="1"/>
    <col min="11" max="17" width="11" style="74" customWidth="1"/>
    <col min="18" max="246" width="11" style="1" customWidth="1"/>
    <col min="247" max="247" width="4.75" style="1" customWidth="1"/>
    <col min="248" max="248" width="21.75" style="1" customWidth="1"/>
    <col min="249" max="16384" width="0.75" style="1"/>
  </cols>
  <sheetData>
    <row r="1" spans="1:17" ht="15" customHeight="1">
      <c r="A1" s="96"/>
      <c r="B1" s="71"/>
      <c r="C1" s="71"/>
      <c r="D1" s="71"/>
      <c r="E1" s="93"/>
      <c r="F1" s="93"/>
      <c r="G1" s="93"/>
      <c r="H1" s="93"/>
      <c r="I1" s="169" t="str">
        <f>'Critère 1 prix'!J1</f>
        <v>CONSTRUCTION</v>
      </c>
      <c r="J1" s="74"/>
    </row>
    <row r="2" spans="1:17" ht="15" customHeight="1">
      <c r="A2" s="96"/>
      <c r="B2" s="71"/>
      <c r="C2" s="282" t="s">
        <v>75</v>
      </c>
      <c r="D2" s="282"/>
      <c r="E2" s="282"/>
      <c r="F2" s="282"/>
      <c r="G2" s="282"/>
      <c r="H2" s="282"/>
      <c r="I2" s="282"/>
      <c r="J2" s="74"/>
    </row>
    <row r="3" spans="1:17" ht="15" customHeight="1">
      <c r="A3" s="170"/>
      <c r="B3" s="170"/>
      <c r="C3" s="170"/>
      <c r="D3" s="286" t="str">
        <f>'Critère 1 prix'!B3</f>
        <v>Tableau comparatif des offres</v>
      </c>
      <c r="E3" s="286"/>
      <c r="F3" s="286"/>
      <c r="G3" s="286"/>
      <c r="H3" s="286"/>
      <c r="I3" s="286"/>
      <c r="J3" s="74"/>
    </row>
    <row r="4" spans="1:17" ht="15" customHeight="1">
      <c r="A4" s="265" t="str">
        <f>'Critère 1 prix'!B4</f>
        <v>Procédure ouverte</v>
      </c>
      <c r="B4" s="265"/>
      <c r="C4" s="265"/>
      <c r="D4" s="265"/>
      <c r="E4" s="265"/>
      <c r="F4" s="265"/>
      <c r="G4" s="265"/>
      <c r="H4" s="265"/>
      <c r="I4" s="265"/>
      <c r="J4" s="74"/>
    </row>
    <row r="5" spans="1:17" ht="15" customHeight="1">
      <c r="A5" s="95"/>
      <c r="B5" s="96"/>
      <c r="C5" s="96"/>
      <c r="D5" s="96"/>
      <c r="E5" s="94"/>
      <c r="F5" s="94"/>
      <c r="G5" s="94"/>
      <c r="H5" s="94"/>
      <c r="I5" s="94"/>
      <c r="J5" s="74"/>
    </row>
    <row r="6" spans="1:17" ht="10.15" customHeight="1">
      <c r="A6" s="97"/>
      <c r="B6" s="98"/>
      <c r="C6" s="98"/>
      <c r="D6" s="98"/>
      <c r="E6" s="98"/>
      <c r="F6" s="98"/>
      <c r="G6" s="98"/>
      <c r="H6" s="98"/>
      <c r="I6" s="98"/>
      <c r="J6" s="74"/>
    </row>
    <row r="7" spans="1:17" s="3" customFormat="1" ht="15" customHeight="1">
      <c r="A7" s="283" t="str">
        <f>'Critère 1 prix'!A7:I7</f>
        <v>Nom de l'opération</v>
      </c>
      <c r="B7" s="283"/>
      <c r="C7" s="283"/>
      <c r="D7" s="283"/>
      <c r="E7" s="283"/>
      <c r="F7" s="283"/>
      <c r="G7" s="283"/>
      <c r="H7" s="283"/>
      <c r="I7" s="283"/>
      <c r="J7" s="80"/>
      <c r="K7" s="80"/>
      <c r="L7" s="80"/>
      <c r="M7" s="80"/>
      <c r="N7" s="80"/>
      <c r="O7" s="80"/>
      <c r="P7" s="80"/>
      <c r="Q7" s="80"/>
    </row>
    <row r="8" spans="1:17" s="4" customFormat="1" ht="10.15" customHeight="1">
      <c r="A8" s="283"/>
      <c r="B8" s="283"/>
      <c r="C8" s="283"/>
      <c r="D8" s="283"/>
      <c r="E8" s="283"/>
      <c r="F8" s="283"/>
      <c r="G8" s="283"/>
      <c r="H8" s="283"/>
      <c r="I8" s="283"/>
      <c r="J8" s="99"/>
      <c r="K8" s="99"/>
      <c r="L8" s="99"/>
      <c r="M8" s="99"/>
      <c r="N8" s="99"/>
      <c r="O8" s="99"/>
      <c r="P8" s="99"/>
      <c r="Q8" s="99"/>
    </row>
    <row r="9" spans="1:17" s="5" customFormat="1" ht="18">
      <c r="A9" s="284" t="str">
        <f>'Critère 1 prix'!A9:I9</f>
        <v>Appel d'offres pour  XXXXXXXX - Procédure d'appel d'offres n° XXXXX - tour X</v>
      </c>
      <c r="B9" s="284"/>
      <c r="C9" s="284"/>
      <c r="D9" s="284"/>
      <c r="E9" s="284"/>
      <c r="F9" s="284"/>
      <c r="G9" s="284"/>
      <c r="H9" s="284"/>
      <c r="I9" s="284"/>
      <c r="J9" s="81"/>
      <c r="K9" s="81"/>
      <c r="L9" s="81"/>
      <c r="M9" s="81"/>
      <c r="N9" s="81"/>
      <c r="O9" s="81"/>
      <c r="P9" s="81"/>
      <c r="Q9" s="81"/>
    </row>
    <row r="10" spans="1:17" ht="10.15" customHeight="1">
      <c r="A10" s="100"/>
      <c r="B10" s="101"/>
      <c r="C10" s="101"/>
      <c r="D10" s="101"/>
      <c r="E10" s="102"/>
      <c r="F10" s="102"/>
      <c r="G10" s="102"/>
      <c r="H10" s="102"/>
      <c r="I10" s="102"/>
      <c r="J10" s="74"/>
    </row>
    <row r="11" spans="1:17" ht="10.15" customHeight="1">
      <c r="A11" s="96"/>
      <c r="B11" s="104"/>
      <c r="C11" s="104"/>
      <c r="D11" s="104"/>
      <c r="E11" s="105"/>
      <c r="F11" s="105"/>
      <c r="G11" s="105"/>
      <c r="H11" s="105"/>
      <c r="I11" s="105"/>
    </row>
    <row r="12" spans="1:17" ht="15" customHeight="1">
      <c r="A12" s="73"/>
      <c r="B12" s="73"/>
      <c r="C12" s="277" t="s">
        <v>70</v>
      </c>
      <c r="D12" s="285"/>
      <c r="E12" s="285"/>
      <c r="F12" s="285"/>
      <c r="G12" s="285"/>
      <c r="H12" s="285"/>
      <c r="I12" s="75"/>
      <c r="J12" s="74"/>
    </row>
    <row r="13" spans="1:17" ht="15" customHeight="1">
      <c r="A13" s="73"/>
      <c r="B13" s="73"/>
      <c r="C13" s="277" t="s">
        <v>12</v>
      </c>
      <c r="D13" s="277"/>
      <c r="E13" s="277" t="s">
        <v>13</v>
      </c>
      <c r="F13" s="277"/>
      <c r="G13" s="277" t="s">
        <v>3</v>
      </c>
      <c r="H13" s="277"/>
      <c r="I13" s="75"/>
      <c r="J13" s="74"/>
    </row>
    <row r="14" spans="1:17" s="6" customFormat="1" ht="15" customHeight="1">
      <c r="A14" s="277" t="s">
        <v>6</v>
      </c>
      <c r="B14" s="277"/>
      <c r="C14" s="278" t="s">
        <v>96</v>
      </c>
      <c r="D14" s="279"/>
      <c r="E14" s="278" t="s">
        <v>71</v>
      </c>
      <c r="F14" s="279"/>
      <c r="G14" s="280" t="s">
        <v>97</v>
      </c>
      <c r="H14" s="281"/>
      <c r="I14" s="148"/>
      <c r="J14" s="103"/>
      <c r="K14" s="103"/>
      <c r="L14" s="103"/>
      <c r="M14" s="103"/>
      <c r="N14" s="103"/>
      <c r="O14" s="103"/>
      <c r="P14" s="103"/>
      <c r="Q14" s="103"/>
    </row>
    <row r="15" spans="1:17" s="7" customFormat="1" ht="40.5" customHeight="1">
      <c r="A15" s="25" t="s">
        <v>7</v>
      </c>
      <c r="B15" s="24" t="s">
        <v>105</v>
      </c>
      <c r="C15" s="40" t="s">
        <v>27</v>
      </c>
      <c r="D15" s="23" t="s">
        <v>21</v>
      </c>
      <c r="E15" s="40" t="s">
        <v>27</v>
      </c>
      <c r="F15" s="23" t="s">
        <v>21</v>
      </c>
      <c r="G15" s="40" t="s">
        <v>27</v>
      </c>
      <c r="H15" s="23" t="s">
        <v>21</v>
      </c>
      <c r="I15" s="148"/>
      <c r="J15" s="83"/>
      <c r="K15" s="83"/>
      <c r="L15" s="83"/>
      <c r="M15" s="83"/>
      <c r="N15" s="83"/>
      <c r="O15" s="83"/>
      <c r="P15" s="83"/>
      <c r="Q15" s="83"/>
    </row>
    <row r="16" spans="1:17" s="7" customFormat="1" ht="12.75" customHeight="1">
      <c r="A16" s="142">
        <v>1</v>
      </c>
      <c r="B16" s="150" t="str">
        <f>IF('Critère 1 prix'!B17="","",'Critère 1 prix'!B17)</f>
        <v/>
      </c>
      <c r="C16" s="41"/>
      <c r="D16" s="19" t="str">
        <f>IF(C16="","",$I$32)</f>
        <v/>
      </c>
      <c r="E16" s="41"/>
      <c r="F16" s="19" t="str">
        <f>IF(E16="","",$I$33)</f>
        <v/>
      </c>
      <c r="G16" s="149" t="str">
        <f>IF(E16="","",(C16*D16+E16*F16)/H16)</f>
        <v/>
      </c>
      <c r="H16" s="19" t="str">
        <f t="shared" ref="H16:H29" si="0">IF(C16="","",$I$34)</f>
        <v/>
      </c>
      <c r="I16" s="84"/>
      <c r="J16" s="83"/>
      <c r="K16" s="83"/>
      <c r="L16" s="83"/>
      <c r="M16" s="83"/>
      <c r="N16" s="83"/>
      <c r="O16" s="83"/>
      <c r="P16" s="83"/>
      <c r="Q16" s="83"/>
    </row>
    <row r="17" spans="1:18" ht="12.75" customHeight="1">
      <c r="A17" s="142">
        <v>2</v>
      </c>
      <c r="B17" s="150" t="str">
        <f>IF('Critère 1 prix'!B18="","",'Critère 1 prix'!B18)</f>
        <v/>
      </c>
      <c r="C17" s="41"/>
      <c r="D17" s="20" t="str">
        <f t="shared" ref="D17:D29" si="1">IF(C17="","",$I$32)</f>
        <v/>
      </c>
      <c r="E17" s="41"/>
      <c r="F17" s="19" t="str">
        <f t="shared" ref="F17:F29" si="2">IF(E17="","",$I$33)</f>
        <v/>
      </c>
      <c r="G17" s="149" t="str">
        <f t="shared" ref="G17:G29" si="3">IF(E17="","",(C17*D17+E17*F17)/H17)</f>
        <v/>
      </c>
      <c r="H17" s="19" t="str">
        <f t="shared" si="0"/>
        <v/>
      </c>
      <c r="I17" s="84"/>
      <c r="J17" s="74"/>
      <c r="L17" s="84"/>
      <c r="M17" s="84"/>
      <c r="N17" s="84"/>
      <c r="O17" s="84"/>
      <c r="P17" s="84"/>
    </row>
    <row r="18" spans="1:18" s="7" customFormat="1" ht="12.75" customHeight="1">
      <c r="A18" s="142">
        <v>3</v>
      </c>
      <c r="B18" s="150" t="str">
        <f>IF('Critère 1 prix'!B19="","",'Critère 1 prix'!B19)</f>
        <v/>
      </c>
      <c r="C18" s="41"/>
      <c r="D18" s="20" t="str">
        <f t="shared" si="1"/>
        <v/>
      </c>
      <c r="E18" s="41"/>
      <c r="F18" s="19" t="str">
        <f t="shared" si="2"/>
        <v/>
      </c>
      <c r="G18" s="149" t="str">
        <f t="shared" si="3"/>
        <v/>
      </c>
      <c r="H18" s="19" t="str">
        <f t="shared" si="0"/>
        <v/>
      </c>
      <c r="I18" s="84"/>
      <c r="J18" s="83"/>
      <c r="K18" s="83"/>
      <c r="L18" s="84"/>
      <c r="M18" s="84"/>
      <c r="N18" s="84"/>
      <c r="O18" s="84"/>
      <c r="P18" s="84"/>
      <c r="Q18" s="83"/>
    </row>
    <row r="19" spans="1:18" ht="12.75" customHeight="1">
      <c r="A19" s="142">
        <v>4</v>
      </c>
      <c r="B19" s="150" t="str">
        <f>IF('Critère 1 prix'!B20="","",'Critère 1 prix'!B20)</f>
        <v/>
      </c>
      <c r="C19" s="41"/>
      <c r="D19" s="20" t="str">
        <f t="shared" si="1"/>
        <v/>
      </c>
      <c r="E19" s="41"/>
      <c r="F19" s="19" t="str">
        <f t="shared" si="2"/>
        <v/>
      </c>
      <c r="G19" s="149" t="str">
        <f t="shared" si="3"/>
        <v/>
      </c>
      <c r="H19" s="19" t="str">
        <f t="shared" si="0"/>
        <v/>
      </c>
      <c r="I19" s="84"/>
      <c r="J19" s="74"/>
      <c r="L19" s="84"/>
      <c r="M19" s="84"/>
      <c r="N19" s="84"/>
      <c r="O19" s="84"/>
      <c r="P19" s="84"/>
    </row>
    <row r="20" spans="1:18" ht="12.75" customHeight="1">
      <c r="A20" s="142">
        <v>5</v>
      </c>
      <c r="B20" s="150" t="str">
        <f>IF('Critère 1 prix'!B21="","",'Critère 1 prix'!B21)</f>
        <v/>
      </c>
      <c r="C20" s="41"/>
      <c r="D20" s="20" t="str">
        <f t="shared" si="1"/>
        <v/>
      </c>
      <c r="E20" s="41"/>
      <c r="F20" s="19" t="str">
        <f t="shared" si="2"/>
        <v/>
      </c>
      <c r="G20" s="149" t="str">
        <f t="shared" si="3"/>
        <v/>
      </c>
      <c r="H20" s="19" t="str">
        <f t="shared" si="0"/>
        <v/>
      </c>
      <c r="I20" s="84"/>
      <c r="J20" s="74"/>
      <c r="L20" s="84"/>
      <c r="M20" s="84"/>
      <c r="N20" s="84"/>
      <c r="O20" s="84"/>
      <c r="P20" s="84"/>
    </row>
    <row r="21" spans="1:18" s="7" customFormat="1" ht="12.75" customHeight="1">
      <c r="A21" s="142">
        <v>6</v>
      </c>
      <c r="B21" s="150" t="str">
        <f>IF('Critère 1 prix'!B22="","",'Critère 1 prix'!B22)</f>
        <v/>
      </c>
      <c r="C21" s="41"/>
      <c r="D21" s="20" t="str">
        <f t="shared" si="1"/>
        <v/>
      </c>
      <c r="E21" s="41"/>
      <c r="F21" s="19" t="str">
        <f t="shared" si="2"/>
        <v/>
      </c>
      <c r="G21" s="149" t="str">
        <f t="shared" si="3"/>
        <v/>
      </c>
      <c r="H21" s="19" t="str">
        <f t="shared" si="0"/>
        <v/>
      </c>
      <c r="I21" s="84"/>
      <c r="J21" s="83"/>
      <c r="K21" s="83"/>
      <c r="L21" s="83"/>
      <c r="M21" s="83"/>
      <c r="N21" s="83"/>
      <c r="O21" s="83"/>
      <c r="P21" s="83"/>
      <c r="Q21" s="83"/>
    </row>
    <row r="22" spans="1:18" s="7" customFormat="1" ht="12.75" customHeight="1">
      <c r="A22" s="142">
        <v>7</v>
      </c>
      <c r="B22" s="150" t="str">
        <f>IF('Critère 1 prix'!B23="","",'Critère 1 prix'!B23)</f>
        <v/>
      </c>
      <c r="C22" s="41"/>
      <c r="D22" s="20" t="str">
        <f t="shared" si="1"/>
        <v/>
      </c>
      <c r="E22" s="41"/>
      <c r="F22" s="19" t="str">
        <f t="shared" si="2"/>
        <v/>
      </c>
      <c r="G22" s="149" t="str">
        <f t="shared" si="3"/>
        <v/>
      </c>
      <c r="H22" s="19" t="str">
        <f t="shared" si="0"/>
        <v/>
      </c>
      <c r="I22" s="84"/>
      <c r="J22" s="83"/>
      <c r="K22" s="83"/>
      <c r="L22" s="83"/>
      <c r="M22" s="83"/>
      <c r="N22" s="83"/>
      <c r="O22" s="83"/>
      <c r="P22" s="83"/>
      <c r="Q22" s="83"/>
    </row>
    <row r="23" spans="1:18" s="7" customFormat="1" ht="12.75" customHeight="1">
      <c r="A23" s="142">
        <v>8</v>
      </c>
      <c r="B23" s="150" t="str">
        <f>IF('Critère 1 prix'!B24="","",'Critère 1 prix'!B24)</f>
        <v/>
      </c>
      <c r="C23" s="41"/>
      <c r="D23" s="20" t="str">
        <f t="shared" si="1"/>
        <v/>
      </c>
      <c r="E23" s="41"/>
      <c r="F23" s="19" t="str">
        <f t="shared" si="2"/>
        <v/>
      </c>
      <c r="G23" s="149" t="str">
        <f t="shared" si="3"/>
        <v/>
      </c>
      <c r="H23" s="19" t="str">
        <f t="shared" si="0"/>
        <v/>
      </c>
      <c r="I23" s="84"/>
      <c r="J23" s="83"/>
      <c r="K23" s="83"/>
      <c r="L23" s="84"/>
      <c r="M23" s="84"/>
      <c r="N23" s="84"/>
      <c r="O23" s="84"/>
      <c r="P23" s="84"/>
      <c r="Q23" s="84"/>
      <c r="R23"/>
    </row>
    <row r="24" spans="1:18" ht="12.75" customHeight="1">
      <c r="A24" s="142">
        <v>9</v>
      </c>
      <c r="B24" s="150" t="str">
        <f>IF('Critère 1 prix'!B25="","",'Critère 1 prix'!B25)</f>
        <v/>
      </c>
      <c r="C24" s="41"/>
      <c r="D24" s="20" t="str">
        <f t="shared" si="1"/>
        <v/>
      </c>
      <c r="E24" s="41"/>
      <c r="F24" s="19" t="str">
        <f t="shared" si="2"/>
        <v/>
      </c>
      <c r="G24" s="149" t="str">
        <f t="shared" si="3"/>
        <v/>
      </c>
      <c r="H24" s="19" t="str">
        <f t="shared" si="0"/>
        <v/>
      </c>
      <c r="I24" s="84"/>
      <c r="J24" s="74"/>
      <c r="L24" s="84"/>
      <c r="M24" s="84"/>
      <c r="N24" s="84"/>
      <c r="O24" s="84"/>
      <c r="P24" s="84"/>
      <c r="Q24" s="84"/>
      <c r="R24"/>
    </row>
    <row r="25" spans="1:18" s="7" customFormat="1" ht="12.75" customHeight="1">
      <c r="A25" s="142">
        <v>10</v>
      </c>
      <c r="B25" s="150" t="str">
        <f>IF('Critère 1 prix'!B26="","",'Critère 1 prix'!B26)</f>
        <v/>
      </c>
      <c r="C25" s="41"/>
      <c r="D25" s="20" t="str">
        <f t="shared" si="1"/>
        <v/>
      </c>
      <c r="E25" s="41"/>
      <c r="F25" s="19" t="str">
        <f t="shared" si="2"/>
        <v/>
      </c>
      <c r="G25" s="149" t="str">
        <f t="shared" si="3"/>
        <v/>
      </c>
      <c r="H25" s="19" t="str">
        <f t="shared" si="0"/>
        <v/>
      </c>
      <c r="I25" s="84"/>
      <c r="J25" s="83"/>
      <c r="K25" s="83"/>
      <c r="L25" s="84"/>
      <c r="M25" s="84"/>
      <c r="N25" s="84"/>
      <c r="O25" s="84"/>
      <c r="P25" s="84"/>
      <c r="Q25" s="84"/>
      <c r="R25"/>
    </row>
    <row r="26" spans="1:18" s="7" customFormat="1" ht="12.75" customHeight="1">
      <c r="A26" s="142">
        <v>11</v>
      </c>
      <c r="B26" s="150" t="str">
        <f>IF('Critère 1 prix'!B27="","",'Critère 1 prix'!B27)</f>
        <v/>
      </c>
      <c r="C26" s="41"/>
      <c r="D26" s="20" t="str">
        <f t="shared" si="1"/>
        <v/>
      </c>
      <c r="E26" s="41"/>
      <c r="F26" s="19" t="str">
        <f t="shared" si="2"/>
        <v/>
      </c>
      <c r="G26" s="149" t="str">
        <f t="shared" si="3"/>
        <v/>
      </c>
      <c r="H26" s="19" t="str">
        <f t="shared" si="0"/>
        <v/>
      </c>
      <c r="I26" s="84"/>
      <c r="J26" s="83"/>
      <c r="K26" s="83"/>
      <c r="L26" s="84"/>
      <c r="M26" s="84"/>
      <c r="N26" s="84"/>
      <c r="O26" s="84"/>
      <c r="P26" s="84"/>
      <c r="Q26" s="84"/>
      <c r="R26"/>
    </row>
    <row r="27" spans="1:18" s="7" customFormat="1" ht="12.75" customHeight="1">
      <c r="A27" s="142">
        <v>12</v>
      </c>
      <c r="B27" s="150" t="str">
        <f>IF('Critère 1 prix'!B28="","",'Critère 1 prix'!B28)</f>
        <v/>
      </c>
      <c r="C27" s="41"/>
      <c r="D27" s="20" t="str">
        <f t="shared" si="1"/>
        <v/>
      </c>
      <c r="E27" s="41"/>
      <c r="F27" s="19" t="str">
        <f t="shared" si="2"/>
        <v/>
      </c>
      <c r="G27" s="149" t="str">
        <f t="shared" si="3"/>
        <v/>
      </c>
      <c r="H27" s="19" t="str">
        <f t="shared" si="0"/>
        <v/>
      </c>
      <c r="I27" s="84"/>
      <c r="J27" s="83"/>
      <c r="K27" s="83"/>
      <c r="L27" s="84"/>
      <c r="M27" s="84"/>
      <c r="N27" s="84"/>
      <c r="O27" s="84"/>
      <c r="P27" s="84"/>
      <c r="Q27" s="84"/>
      <c r="R27"/>
    </row>
    <row r="28" spans="1:18" s="7" customFormat="1" ht="12.75" customHeight="1">
      <c r="A28" s="142">
        <v>13</v>
      </c>
      <c r="B28" s="150" t="str">
        <f>IF('Critère 1 prix'!B29="","",'Critère 1 prix'!B29)</f>
        <v/>
      </c>
      <c r="C28" s="41"/>
      <c r="D28" s="20" t="str">
        <f t="shared" si="1"/>
        <v/>
      </c>
      <c r="E28" s="41"/>
      <c r="F28" s="19" t="str">
        <f t="shared" si="2"/>
        <v/>
      </c>
      <c r="G28" s="149" t="str">
        <f t="shared" si="3"/>
        <v/>
      </c>
      <c r="H28" s="19" t="str">
        <f t="shared" si="0"/>
        <v/>
      </c>
      <c r="I28" s="84"/>
      <c r="J28" s="83"/>
      <c r="K28" s="83"/>
      <c r="L28" s="72"/>
      <c r="M28" s="72"/>
      <c r="N28" s="72"/>
      <c r="O28" s="85"/>
      <c r="P28" s="76"/>
      <c r="Q28" s="74"/>
      <c r="R28" s="1"/>
    </row>
    <row r="29" spans="1:18" ht="12.75" customHeight="1">
      <c r="A29" s="142">
        <v>14</v>
      </c>
      <c r="B29" s="150" t="str">
        <f>IF('Critère 1 prix'!B30="","",'Critère 1 prix'!B30)</f>
        <v/>
      </c>
      <c r="C29" s="41"/>
      <c r="D29" s="20" t="str">
        <f t="shared" si="1"/>
        <v/>
      </c>
      <c r="E29" s="41"/>
      <c r="F29" s="19" t="str">
        <f t="shared" si="2"/>
        <v/>
      </c>
      <c r="G29" s="149" t="str">
        <f t="shared" si="3"/>
        <v/>
      </c>
      <c r="H29" s="19" t="str">
        <f t="shared" si="0"/>
        <v/>
      </c>
      <c r="I29" s="84"/>
      <c r="J29" s="74"/>
      <c r="Q29" s="83"/>
      <c r="R29" s="7"/>
    </row>
    <row r="30" spans="1:18" ht="10.15" customHeight="1">
      <c r="A30" s="73"/>
      <c r="B30" s="73"/>
      <c r="C30" s="106"/>
      <c r="D30" s="107"/>
      <c r="E30" s="89"/>
      <c r="F30" s="108"/>
      <c r="G30" s="89"/>
      <c r="H30" s="89"/>
      <c r="I30" s="109"/>
      <c r="J30" s="96"/>
    </row>
    <row r="31" spans="1:18" ht="12.75" customHeight="1">
      <c r="A31" s="110"/>
      <c r="B31" s="151"/>
      <c r="C31" s="111"/>
      <c r="D31" s="151"/>
      <c r="E31" s="89"/>
      <c r="F31" s="273" t="s">
        <v>8</v>
      </c>
      <c r="G31" s="274"/>
      <c r="H31" s="274"/>
      <c r="I31" s="21" t="s">
        <v>9</v>
      </c>
      <c r="J31" s="22"/>
    </row>
    <row r="32" spans="1:18" ht="12.75" customHeight="1">
      <c r="A32" s="268"/>
      <c r="B32" s="269"/>
      <c r="C32" s="270"/>
      <c r="D32" s="271"/>
      <c r="E32" s="272"/>
      <c r="F32" s="18" t="s">
        <v>14</v>
      </c>
      <c r="G32" s="275" t="s">
        <v>20</v>
      </c>
      <c r="H32" s="274"/>
      <c r="I32" s="204">
        <f>I34*0.2</f>
        <v>0</v>
      </c>
      <c r="J32" s="29" t="s">
        <v>10</v>
      </c>
    </row>
    <row r="33" spans="1:10" ht="12.75" customHeight="1">
      <c r="A33" s="269"/>
      <c r="B33" s="269"/>
      <c r="C33" s="271"/>
      <c r="D33" s="271"/>
      <c r="E33" s="272"/>
      <c r="F33" s="18" t="s">
        <v>15</v>
      </c>
      <c r="G33" s="276" t="s">
        <v>71</v>
      </c>
      <c r="H33" s="274"/>
      <c r="I33" s="204">
        <f>I34*0.8</f>
        <v>0</v>
      </c>
      <c r="J33" s="29" t="s">
        <v>10</v>
      </c>
    </row>
    <row r="34" spans="1:10" ht="12.75" customHeight="1">
      <c r="A34" s="112"/>
      <c r="B34" s="113"/>
      <c r="C34" s="114"/>
      <c r="D34" s="113"/>
      <c r="E34" s="72"/>
      <c r="F34" s="72"/>
      <c r="G34" s="72"/>
      <c r="H34" s="85" t="s">
        <v>11</v>
      </c>
      <c r="I34" s="152"/>
      <c r="J34" s="29" t="s">
        <v>10</v>
      </c>
    </row>
    <row r="35" spans="1:10" ht="12.75" customHeight="1">
      <c r="A35" s="114"/>
      <c r="B35" s="113"/>
      <c r="C35" s="114"/>
      <c r="D35" s="113"/>
      <c r="E35" s="75"/>
      <c r="F35" s="75"/>
      <c r="G35" s="72"/>
      <c r="H35" s="72"/>
      <c r="I35" s="75"/>
      <c r="J35" s="74"/>
    </row>
    <row r="36" spans="1:10" ht="12.75" customHeight="1">
      <c r="A36" s="115"/>
      <c r="B36" s="116"/>
      <c r="C36" s="115"/>
      <c r="D36" s="116"/>
      <c r="E36" s="91"/>
      <c r="F36" s="91"/>
      <c r="G36" s="91"/>
      <c r="H36" s="91"/>
      <c r="I36" s="118"/>
      <c r="J36" s="74"/>
    </row>
    <row r="37" spans="1:10">
      <c r="A37" s="90"/>
      <c r="B37" s="90"/>
      <c r="C37" s="90"/>
      <c r="D37" s="90"/>
      <c r="E37" s="117"/>
      <c r="F37" s="91"/>
      <c r="G37" s="91"/>
      <c r="H37" s="91"/>
      <c r="I37" s="118"/>
      <c r="J37" s="74"/>
    </row>
    <row r="38" spans="1:10" s="74" customFormat="1">
      <c r="A38" s="90"/>
      <c r="B38" s="90"/>
      <c r="C38" s="90"/>
      <c r="D38" s="90"/>
      <c r="E38" s="91"/>
      <c r="F38" s="91"/>
      <c r="G38" s="91"/>
      <c r="H38" s="91"/>
      <c r="I38" s="118"/>
    </row>
    <row r="39" spans="1:10" s="74" customFormat="1">
      <c r="A39" s="90"/>
      <c r="B39" s="90"/>
      <c r="C39" s="90"/>
      <c r="D39" s="90"/>
      <c r="E39" s="91"/>
      <c r="F39" s="91"/>
      <c r="G39" s="91"/>
      <c r="H39" s="91"/>
      <c r="I39" s="118"/>
    </row>
    <row r="40" spans="1:10" s="74" customFormat="1">
      <c r="A40" s="90"/>
      <c r="B40" s="90"/>
      <c r="C40" s="90"/>
      <c r="D40" s="90"/>
      <c r="E40" s="91"/>
      <c r="F40" s="91"/>
      <c r="G40" s="91"/>
      <c r="H40" s="91"/>
      <c r="I40" s="118"/>
    </row>
    <row r="41" spans="1:10" s="74" customFormat="1">
      <c r="A41" s="90"/>
      <c r="B41" s="90"/>
      <c r="C41" s="90"/>
      <c r="D41" s="90"/>
      <c r="E41" s="91"/>
      <c r="F41" s="91"/>
      <c r="G41" s="91"/>
      <c r="H41" s="91"/>
      <c r="I41" s="118"/>
    </row>
    <row r="42" spans="1:10" s="74" customFormat="1">
      <c r="A42" s="90"/>
      <c r="B42" s="90"/>
      <c r="C42" s="90"/>
      <c r="D42" s="90"/>
      <c r="E42" s="91"/>
      <c r="F42" s="91"/>
      <c r="G42" s="91"/>
      <c r="H42" s="91"/>
      <c r="I42" s="118"/>
    </row>
    <row r="43" spans="1:10" s="74" customFormat="1">
      <c r="A43" s="90"/>
      <c r="B43" s="90"/>
      <c r="C43" s="90"/>
      <c r="D43" s="90"/>
      <c r="E43" s="91"/>
      <c r="F43" s="91"/>
      <c r="G43" s="91"/>
      <c r="H43" s="91"/>
      <c r="I43" s="118"/>
    </row>
    <row r="44" spans="1:10" s="74" customFormat="1">
      <c r="A44" s="90"/>
      <c r="B44" s="90"/>
      <c r="C44" s="90"/>
      <c r="D44" s="90"/>
      <c r="E44" s="91"/>
      <c r="F44" s="91"/>
      <c r="G44" s="91"/>
      <c r="H44" s="91"/>
      <c r="I44" s="118"/>
    </row>
    <row r="45" spans="1:10" s="74" customFormat="1">
      <c r="A45" s="90"/>
      <c r="B45" s="90"/>
      <c r="C45" s="90"/>
      <c r="D45" s="90"/>
      <c r="E45" s="91"/>
      <c r="F45" s="91"/>
      <c r="G45" s="91"/>
      <c r="H45" s="91"/>
      <c r="I45" s="118"/>
    </row>
    <row r="46" spans="1:10" s="74" customFormat="1">
      <c r="A46" s="90"/>
      <c r="B46" s="90"/>
      <c r="C46" s="90"/>
      <c r="D46" s="90"/>
      <c r="E46" s="91"/>
      <c r="F46" s="91"/>
      <c r="G46" s="91"/>
      <c r="H46" s="91"/>
      <c r="I46" s="118"/>
    </row>
    <row r="47" spans="1:10" s="74" customFormat="1">
      <c r="A47" s="90"/>
      <c r="B47" s="90"/>
      <c r="C47" s="90"/>
      <c r="D47" s="90"/>
      <c r="E47" s="91"/>
      <c r="F47" s="91"/>
      <c r="G47" s="91"/>
      <c r="H47" s="91"/>
      <c r="I47" s="118"/>
    </row>
    <row r="48" spans="1:10" s="74" customFormat="1">
      <c r="A48" s="90"/>
      <c r="B48" s="90"/>
      <c r="C48" s="90"/>
      <c r="D48" s="90"/>
      <c r="E48" s="91"/>
      <c r="F48" s="91"/>
      <c r="G48" s="91"/>
      <c r="H48" s="91"/>
      <c r="I48" s="118"/>
    </row>
    <row r="49" spans="1:9" s="74" customFormat="1">
      <c r="A49" s="90"/>
      <c r="B49" s="90"/>
      <c r="C49" s="90"/>
      <c r="D49" s="90"/>
      <c r="E49" s="91"/>
      <c r="F49" s="91"/>
      <c r="G49" s="91"/>
      <c r="H49" s="91"/>
      <c r="I49" s="118"/>
    </row>
    <row r="50" spans="1:9" s="74" customFormat="1">
      <c r="A50" s="90"/>
      <c r="B50" s="90"/>
      <c r="C50" s="90"/>
      <c r="D50" s="90"/>
      <c r="E50" s="91"/>
      <c r="F50" s="91"/>
      <c r="G50" s="91"/>
      <c r="H50" s="91"/>
      <c r="I50" s="118"/>
    </row>
    <row r="51" spans="1:9" s="74" customFormat="1">
      <c r="A51" s="90"/>
      <c r="B51" s="90"/>
      <c r="C51" s="90"/>
      <c r="D51" s="90"/>
      <c r="E51" s="91"/>
      <c r="F51" s="91"/>
      <c r="G51" s="91"/>
      <c r="H51" s="91"/>
      <c r="I51" s="118"/>
    </row>
    <row r="52" spans="1:9" s="74" customFormat="1">
      <c r="A52" s="90"/>
      <c r="B52" s="90"/>
      <c r="C52" s="90"/>
      <c r="D52" s="90"/>
      <c r="E52" s="91"/>
      <c r="F52" s="91"/>
      <c r="G52" s="91"/>
      <c r="H52" s="91"/>
      <c r="I52" s="118"/>
    </row>
    <row r="53" spans="1:9" s="74" customFormat="1">
      <c r="A53" s="90"/>
      <c r="B53" s="90"/>
      <c r="C53" s="90"/>
      <c r="D53" s="90"/>
      <c r="E53" s="91"/>
      <c r="F53" s="91"/>
      <c r="G53" s="91"/>
      <c r="H53" s="91"/>
      <c r="I53" s="118"/>
    </row>
    <row r="54" spans="1:9" s="74" customFormat="1">
      <c r="A54" s="90"/>
      <c r="B54" s="90"/>
      <c r="C54" s="90"/>
      <c r="D54" s="90"/>
      <c r="E54" s="91"/>
      <c r="F54" s="91"/>
      <c r="G54" s="91"/>
      <c r="H54" s="91"/>
      <c r="I54" s="118"/>
    </row>
    <row r="55" spans="1:9" s="74" customFormat="1">
      <c r="A55" s="90"/>
      <c r="B55" s="90"/>
      <c r="C55" s="90"/>
      <c r="D55" s="90"/>
      <c r="E55" s="91"/>
      <c r="F55" s="91"/>
      <c r="G55" s="91"/>
      <c r="H55" s="91"/>
      <c r="I55" s="118"/>
    </row>
    <row r="56" spans="1:9" s="74" customFormat="1">
      <c r="A56" s="90"/>
      <c r="B56" s="90"/>
      <c r="C56" s="90"/>
      <c r="D56" s="90"/>
      <c r="E56" s="91"/>
      <c r="F56" s="91"/>
      <c r="G56" s="91"/>
      <c r="H56" s="91"/>
      <c r="I56" s="118"/>
    </row>
    <row r="57" spans="1:9" s="74" customFormat="1">
      <c r="A57" s="90"/>
      <c r="B57" s="90"/>
      <c r="C57" s="90"/>
      <c r="D57" s="90"/>
      <c r="E57" s="91"/>
      <c r="F57" s="91"/>
      <c r="G57" s="91"/>
      <c r="H57" s="91"/>
      <c r="I57" s="118"/>
    </row>
    <row r="58" spans="1:9" s="74" customFormat="1">
      <c r="A58" s="90"/>
      <c r="B58" s="90"/>
      <c r="C58" s="90"/>
      <c r="D58" s="90"/>
      <c r="E58" s="91"/>
      <c r="F58" s="91"/>
      <c r="G58" s="91"/>
      <c r="H58" s="91"/>
      <c r="I58" s="118"/>
    </row>
    <row r="59" spans="1:9" s="74" customFormat="1">
      <c r="A59" s="90"/>
      <c r="B59" s="90"/>
      <c r="C59" s="90"/>
      <c r="D59" s="90"/>
      <c r="E59" s="91"/>
      <c r="F59" s="91"/>
      <c r="G59" s="91"/>
      <c r="H59" s="91"/>
      <c r="I59" s="118"/>
    </row>
    <row r="60" spans="1:9" s="74" customFormat="1">
      <c r="A60" s="90"/>
      <c r="B60" s="90"/>
      <c r="C60" s="90"/>
      <c r="D60" s="90"/>
      <c r="E60" s="91"/>
      <c r="F60" s="91"/>
      <c r="G60" s="91"/>
      <c r="H60" s="91"/>
      <c r="I60" s="118"/>
    </row>
    <row r="61" spans="1:9" s="74" customFormat="1">
      <c r="A61" s="90"/>
      <c r="B61" s="90"/>
      <c r="C61" s="90"/>
      <c r="D61" s="90"/>
      <c r="E61" s="91"/>
      <c r="F61" s="91"/>
      <c r="G61" s="91"/>
      <c r="H61" s="91"/>
      <c r="I61" s="118"/>
    </row>
  </sheetData>
  <sheetProtection password="DBBD" sheet="1" objects="1" scenarios="1" formatCells="0" formatColumns="0" formatRows="0" selectLockedCells="1"/>
  <mergeCells count="19">
    <mergeCell ref="C2:I2"/>
    <mergeCell ref="A7:I7"/>
    <mergeCell ref="A8:I8"/>
    <mergeCell ref="A9:I9"/>
    <mergeCell ref="C12:H12"/>
    <mergeCell ref="D3:I3"/>
    <mergeCell ref="A4:I4"/>
    <mergeCell ref="C13:D13"/>
    <mergeCell ref="E13:F13"/>
    <mergeCell ref="G13:H13"/>
    <mergeCell ref="A14:B14"/>
    <mergeCell ref="C14:D14"/>
    <mergeCell ref="E14:F14"/>
    <mergeCell ref="G14:H14"/>
    <mergeCell ref="A32:B33"/>
    <mergeCell ref="C32:E33"/>
    <mergeCell ref="F31:H31"/>
    <mergeCell ref="G32:H32"/>
    <mergeCell ref="G33:H33"/>
  </mergeCells>
  <dataValidations count="1">
    <dataValidation type="decimal" allowBlank="1" showInputMessage="1" showErrorMessage="1" sqref="C16:C29 E16:E29">
      <formula1>0</formula1>
      <formula2>5</formula2>
    </dataValidation>
  </dataValidations>
  <printOptions horizontalCentered="1" verticalCentered="1"/>
  <pageMargins left="0" right="0" top="0" bottom="0" header="0.15748031496062992" footer="0.15748031496062992"/>
  <pageSetup paperSize="9" orientation="landscape" blackAndWhite="1" r:id="rId1"/>
  <headerFooter alignWithMargins="0">
    <oddFooter>&amp;R&amp;9&amp;D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showGridLines="0" topLeftCell="B1" zoomScale="80" zoomScaleNormal="80" zoomScaleSheetLayoutView="75" workbookViewId="0">
      <selection activeCell="K17" sqref="K17"/>
    </sheetView>
  </sheetViews>
  <sheetFormatPr baseColWidth="10" defaultColWidth="11" defaultRowHeight="12.75"/>
  <cols>
    <col min="1" max="1" width="1.75" style="1" hidden="1" customWidth="1"/>
    <col min="2" max="2" width="8.25" style="11" bestFit="1" customWidth="1"/>
    <col min="3" max="3" width="34.75" style="11" customWidth="1"/>
    <col min="4" max="4" width="13.25" style="11" customWidth="1"/>
    <col min="5" max="6" width="8.125" style="11" customWidth="1"/>
    <col min="7" max="15" width="8.125" style="12" customWidth="1"/>
    <col min="16" max="19" width="8.125" style="11" customWidth="1"/>
    <col min="20" max="20" width="8.625" style="1" customWidth="1"/>
    <col min="21" max="21" width="6.625" style="1" customWidth="1"/>
    <col min="22" max="22" width="10.5" style="118" customWidth="1"/>
    <col min="23" max="25" width="11" style="74"/>
    <col min="26" max="16384" width="11" style="1"/>
  </cols>
  <sheetData>
    <row r="1" spans="1:25" ht="18">
      <c r="T1" s="171"/>
      <c r="U1" s="172" t="str">
        <f>'Critère 1 prix'!J1</f>
        <v>CONSTRUCTION</v>
      </c>
    </row>
    <row r="2" spans="1:25" ht="15" customHeight="1">
      <c r="T2" s="186"/>
      <c r="U2" s="188" t="s">
        <v>92</v>
      </c>
      <c r="V2" s="186"/>
      <c r="W2" s="186"/>
    </row>
    <row r="3" spans="1:25" ht="16.5" customHeight="1">
      <c r="A3" s="322" t="str">
        <f>'Critère 1 prix'!B3</f>
        <v>Tableau comparatif des offres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</row>
    <row r="4" spans="1:25" ht="15.75">
      <c r="J4" s="173" t="str">
        <f>'Critère 1 prix'!B4</f>
        <v>Procédure ouverte</v>
      </c>
    </row>
    <row r="5" spans="1:25" ht="12" customHeight="1">
      <c r="B5" s="95"/>
      <c r="C5" s="96"/>
      <c r="D5" s="96"/>
      <c r="E5" s="96"/>
      <c r="F5" s="96"/>
      <c r="G5" s="94"/>
      <c r="H5" s="94"/>
      <c r="I5" s="94"/>
      <c r="J5" s="94"/>
      <c r="K5" s="94"/>
      <c r="L5" s="94"/>
      <c r="M5" s="94"/>
      <c r="N5" s="94"/>
      <c r="O5" s="94"/>
      <c r="P5" s="96"/>
      <c r="Q5" s="96"/>
      <c r="R5" s="96"/>
      <c r="S5" s="96"/>
      <c r="T5" s="96"/>
      <c r="U5" s="96"/>
      <c r="V5" s="94"/>
    </row>
    <row r="6" spans="1:25" ht="6" customHeight="1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84"/>
    </row>
    <row r="7" spans="1:25" s="3" customFormat="1" ht="15" customHeight="1">
      <c r="B7" s="329" t="str">
        <f>'Critère 1 prix'!A7</f>
        <v>Nom de l'opération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84"/>
      <c r="W7" s="80"/>
      <c r="X7" s="80"/>
      <c r="Y7" s="80"/>
    </row>
    <row r="8" spans="1:25" s="4" customFormat="1" ht="6" customHeight="1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84"/>
      <c r="R8" s="184"/>
      <c r="S8" s="184"/>
      <c r="T8" s="141"/>
      <c r="U8" s="141"/>
      <c r="V8" s="84"/>
      <c r="W8" s="99"/>
      <c r="X8" s="99"/>
      <c r="Y8" s="99"/>
    </row>
    <row r="9" spans="1:25" s="5" customFormat="1" ht="18.75">
      <c r="B9" s="324" t="str">
        <f>'Critère 1 prix'!A9</f>
        <v>Appel d'offres pour  XXXXXXXX - Procédure d'appel d'offres n° XXXXX - tour X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84"/>
      <c r="W9" s="81"/>
      <c r="X9" s="81"/>
      <c r="Y9" s="81"/>
    </row>
    <row r="10" spans="1:25" ht="6" customHeight="1">
      <c r="B10" s="100"/>
      <c r="C10" s="101"/>
      <c r="D10" s="101"/>
      <c r="E10" s="101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84"/>
    </row>
    <row r="11" spans="1:25" ht="7.15" customHeight="1">
      <c r="B11" s="73"/>
      <c r="C11" s="73"/>
      <c r="D11" s="73"/>
      <c r="E11" s="73"/>
      <c r="F11" s="73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3"/>
      <c r="R11" s="73"/>
      <c r="S11" s="73"/>
      <c r="T11" s="76"/>
      <c r="U11" s="76"/>
      <c r="V11" s="75"/>
    </row>
    <row r="12" spans="1:25" ht="15" customHeight="1">
      <c r="B12" s="73"/>
      <c r="C12" s="73"/>
      <c r="D12" s="8"/>
      <c r="E12" s="323" t="s">
        <v>2</v>
      </c>
      <c r="F12" s="323"/>
      <c r="G12" s="323"/>
      <c r="H12" s="323" t="s">
        <v>3</v>
      </c>
      <c r="I12" s="323"/>
      <c r="J12" s="323"/>
      <c r="K12" s="323" t="s">
        <v>4</v>
      </c>
      <c r="L12" s="323"/>
      <c r="M12" s="323"/>
      <c r="N12" s="323" t="s">
        <v>5</v>
      </c>
      <c r="O12" s="323"/>
      <c r="P12" s="323"/>
      <c r="Q12" s="323" t="s">
        <v>72</v>
      </c>
      <c r="R12" s="323"/>
      <c r="S12" s="323"/>
      <c r="T12" s="76"/>
      <c r="U12" s="76"/>
      <c r="V12" s="75"/>
    </row>
    <row r="13" spans="1:25" s="6" customFormat="1" ht="15" customHeight="1">
      <c r="B13" s="332" t="s">
        <v>6</v>
      </c>
      <c r="C13" s="333"/>
      <c r="D13" s="326" t="s">
        <v>28</v>
      </c>
      <c r="E13" s="278" t="s">
        <v>77</v>
      </c>
      <c r="F13" s="279"/>
      <c r="G13" s="279"/>
      <c r="H13" s="278" t="s">
        <v>97</v>
      </c>
      <c r="I13" s="279"/>
      <c r="J13" s="279"/>
      <c r="K13" s="330" t="s">
        <v>98</v>
      </c>
      <c r="L13" s="331"/>
      <c r="M13" s="331"/>
      <c r="N13" s="280" t="s">
        <v>99</v>
      </c>
      <c r="O13" s="281"/>
      <c r="P13" s="281"/>
      <c r="Q13" s="334" t="s">
        <v>73</v>
      </c>
      <c r="R13" s="335"/>
      <c r="S13" s="335"/>
      <c r="T13" s="260" t="s">
        <v>23</v>
      </c>
      <c r="U13" s="326" t="s">
        <v>19</v>
      </c>
      <c r="V13" s="103"/>
      <c r="W13" s="103"/>
      <c r="X13" s="103"/>
      <c r="Y13" s="103"/>
    </row>
    <row r="14" spans="1:25" s="7" customFormat="1" ht="40.5" customHeight="1">
      <c r="B14" s="43" t="s">
        <v>7</v>
      </c>
      <c r="C14" s="168" t="s">
        <v>105</v>
      </c>
      <c r="D14" s="327"/>
      <c r="E14" s="23" t="s">
        <v>22</v>
      </c>
      <c r="F14" s="40" t="s">
        <v>106</v>
      </c>
      <c r="G14" s="33" t="s">
        <v>24</v>
      </c>
      <c r="H14" s="40" t="s">
        <v>38</v>
      </c>
      <c r="I14" s="40" t="s">
        <v>106</v>
      </c>
      <c r="J14" s="33" t="s">
        <v>24</v>
      </c>
      <c r="K14" s="40" t="s">
        <v>38</v>
      </c>
      <c r="L14" s="40" t="s">
        <v>106</v>
      </c>
      <c r="M14" s="33" t="s">
        <v>24</v>
      </c>
      <c r="N14" s="40" t="s">
        <v>38</v>
      </c>
      <c r="O14" s="40" t="s">
        <v>106</v>
      </c>
      <c r="P14" s="33" t="s">
        <v>24</v>
      </c>
      <c r="Q14" s="40" t="s">
        <v>38</v>
      </c>
      <c r="R14" s="40" t="s">
        <v>106</v>
      </c>
      <c r="S14" s="33" t="s">
        <v>24</v>
      </c>
      <c r="T14" s="260"/>
      <c r="U14" s="328"/>
      <c r="V14" s="83"/>
      <c r="W14" s="83"/>
      <c r="X14" s="83"/>
      <c r="Y14" s="83"/>
    </row>
    <row r="15" spans="1:25" s="7" customFormat="1">
      <c r="A15" s="44" t="str">
        <f>U15</f>
        <v/>
      </c>
      <c r="B15" s="142">
        <v>1</v>
      </c>
      <c r="C15" s="167" t="str">
        <f>IF('Critère 1 prix'!B17="","",'Critère 1 prix'!B17)</f>
        <v/>
      </c>
      <c r="D15" s="153" t="str">
        <f>'Critère 1 prix'!I17</f>
        <v/>
      </c>
      <c r="E15" s="154" t="str">
        <f>'Critère 1 prix'!J17</f>
        <v/>
      </c>
      <c r="F15" s="19" t="str">
        <f>IF(E15="","",$T$31)</f>
        <v/>
      </c>
      <c r="G15" s="37" t="str">
        <f>IF(E15="","",E15*F15)</f>
        <v/>
      </c>
      <c r="H15" s="149" t="str">
        <f>'Critère 2 références &amp; qualité '!G16</f>
        <v/>
      </c>
      <c r="I15" s="19" t="str">
        <f>IF(H15="","",$T$32)</f>
        <v/>
      </c>
      <c r="J15" s="37" t="str">
        <f>IF(H15="","",H15*I15)</f>
        <v/>
      </c>
      <c r="K15" s="68"/>
      <c r="L15" s="19" t="str">
        <f>IF(K15="","",$T$33)</f>
        <v/>
      </c>
      <c r="M15" s="37" t="str">
        <f>IF(K15="","",K15*L15)</f>
        <v/>
      </c>
      <c r="N15" s="39"/>
      <c r="O15" s="20" t="str">
        <f>IF(N15="","",$T$34)</f>
        <v/>
      </c>
      <c r="P15" s="37" t="str">
        <f>IF(N15="","",N15*O15)</f>
        <v/>
      </c>
      <c r="Q15" s="39"/>
      <c r="R15" s="20" t="str">
        <f>IF(Q15="","",$T$35)</f>
        <v/>
      </c>
      <c r="S15" s="37" t="str">
        <f>IF(Q15="","",Q15*R15)</f>
        <v/>
      </c>
      <c r="T15" s="38" t="str">
        <f>IF(E15="","",SUM(G15,J15,M15,P15,S15))</f>
        <v/>
      </c>
      <c r="U15" s="142" t="str">
        <f>IF(T15="","",RANK(T15,$T$15:$T$28))</f>
        <v/>
      </c>
      <c r="V15" s="83"/>
      <c r="W15" s="83"/>
      <c r="X15" s="83"/>
      <c r="Y15" s="83"/>
    </row>
    <row r="16" spans="1:25">
      <c r="A16" s="44" t="str">
        <f t="shared" ref="A16:A28" si="0">U16</f>
        <v/>
      </c>
      <c r="B16" s="142">
        <v>2</v>
      </c>
      <c r="C16" s="167" t="str">
        <f>IF('Critère 1 prix'!B18="","",'Critère 1 prix'!B18)</f>
        <v/>
      </c>
      <c r="D16" s="153" t="str">
        <f>'Critère 1 prix'!I18</f>
        <v/>
      </c>
      <c r="E16" s="154" t="str">
        <f>'Critère 1 prix'!J18</f>
        <v/>
      </c>
      <c r="F16" s="20" t="str">
        <f t="shared" ref="F16:F28" si="1">IF(E16="","",$T$31)</f>
        <v/>
      </c>
      <c r="G16" s="37" t="str">
        <f t="shared" ref="G16:G28" si="2">IF(E16="","",E16*F16)</f>
        <v/>
      </c>
      <c r="H16" s="149" t="str">
        <f>'Critère 2 références &amp; qualité '!G17</f>
        <v/>
      </c>
      <c r="I16" s="20" t="str">
        <f t="shared" ref="I16:I28" si="3">IF(H16="","",$T$32)</f>
        <v/>
      </c>
      <c r="J16" s="37" t="str">
        <f t="shared" ref="J16:J28" si="4">IF(H16="","",H16*I16)</f>
        <v/>
      </c>
      <c r="K16" s="68"/>
      <c r="L16" s="20" t="str">
        <f t="shared" ref="L16:L28" si="5">IF(K16="","",$T$33)</f>
        <v/>
      </c>
      <c r="M16" s="37" t="str">
        <f t="shared" ref="M16:M28" si="6">IF(K16="","",K16*L16)</f>
        <v/>
      </c>
      <c r="N16" s="39"/>
      <c r="O16" s="20" t="str">
        <f t="shared" ref="O16:O28" si="7">IF(N16="","",$T$34)</f>
        <v/>
      </c>
      <c r="P16" s="37" t="str">
        <f t="shared" ref="P16:P28" si="8">IF(N16="","",N16*O16)</f>
        <v/>
      </c>
      <c r="Q16" s="39"/>
      <c r="R16" s="20" t="str">
        <f t="shared" ref="R16:R28" si="9">IF(Q16="","",$T$35)</f>
        <v/>
      </c>
      <c r="S16" s="37" t="str">
        <f t="shared" ref="S16:S28" si="10">IF(Q16="","",Q16*R16)</f>
        <v/>
      </c>
      <c r="T16" s="38" t="str">
        <f t="shared" ref="T16:T28" si="11">IF(E16="","",SUM(G16,J16,M16,P16,S16))</f>
        <v/>
      </c>
      <c r="U16" s="142" t="str">
        <f t="shared" ref="U16:U28" si="12">IF(T16="","",RANK(T16,$T$15:$T$28))</f>
        <v/>
      </c>
    </row>
    <row r="17" spans="1:25" s="7" customFormat="1">
      <c r="A17" s="44" t="str">
        <f t="shared" si="0"/>
        <v/>
      </c>
      <c r="B17" s="142">
        <v>3</v>
      </c>
      <c r="C17" s="167" t="str">
        <f>IF('Critère 1 prix'!B19="","",'Critère 1 prix'!B19)</f>
        <v/>
      </c>
      <c r="D17" s="153" t="str">
        <f>'Critère 1 prix'!I19</f>
        <v/>
      </c>
      <c r="E17" s="154" t="str">
        <f>'Critère 1 prix'!J19</f>
        <v/>
      </c>
      <c r="F17" s="20" t="str">
        <f t="shared" si="1"/>
        <v/>
      </c>
      <c r="G17" s="37" t="str">
        <f t="shared" si="2"/>
        <v/>
      </c>
      <c r="H17" s="149" t="str">
        <f>'Critère 2 références &amp; qualité '!G18</f>
        <v/>
      </c>
      <c r="I17" s="20" t="str">
        <f t="shared" si="3"/>
        <v/>
      </c>
      <c r="J17" s="37" t="str">
        <f t="shared" si="4"/>
        <v/>
      </c>
      <c r="K17" s="68"/>
      <c r="L17" s="20" t="str">
        <f t="shared" si="5"/>
        <v/>
      </c>
      <c r="M17" s="37" t="str">
        <f t="shared" si="6"/>
        <v/>
      </c>
      <c r="N17" s="39"/>
      <c r="O17" s="20" t="str">
        <f t="shared" si="7"/>
        <v/>
      </c>
      <c r="P17" s="37" t="str">
        <f t="shared" si="8"/>
        <v/>
      </c>
      <c r="Q17" s="39"/>
      <c r="R17" s="20" t="str">
        <f t="shared" si="9"/>
        <v/>
      </c>
      <c r="S17" s="37" t="str">
        <f t="shared" si="10"/>
        <v/>
      </c>
      <c r="T17" s="38" t="str">
        <f t="shared" si="11"/>
        <v/>
      </c>
      <c r="U17" s="142" t="str">
        <f t="shared" si="12"/>
        <v/>
      </c>
      <c r="V17" s="83"/>
      <c r="W17" s="83"/>
      <c r="X17" s="83"/>
      <c r="Y17" s="83"/>
    </row>
    <row r="18" spans="1:25">
      <c r="A18" s="44" t="str">
        <f t="shared" si="0"/>
        <v/>
      </c>
      <c r="B18" s="142">
        <v>4</v>
      </c>
      <c r="C18" s="167" t="str">
        <f>IF('Critère 1 prix'!B20="","",'Critère 1 prix'!B20)</f>
        <v/>
      </c>
      <c r="D18" s="153" t="str">
        <f>'Critère 1 prix'!I20</f>
        <v/>
      </c>
      <c r="E18" s="154" t="str">
        <f>'Critère 1 prix'!J20</f>
        <v/>
      </c>
      <c r="F18" s="20" t="str">
        <f t="shared" si="1"/>
        <v/>
      </c>
      <c r="G18" s="37" t="str">
        <f t="shared" si="2"/>
        <v/>
      </c>
      <c r="H18" s="149" t="str">
        <f>'Critère 2 références &amp; qualité '!G19</f>
        <v/>
      </c>
      <c r="I18" s="20" t="str">
        <f t="shared" si="3"/>
        <v/>
      </c>
      <c r="J18" s="37" t="str">
        <f t="shared" si="4"/>
        <v/>
      </c>
      <c r="K18" s="68"/>
      <c r="L18" s="20" t="str">
        <f t="shared" si="5"/>
        <v/>
      </c>
      <c r="M18" s="37" t="str">
        <f t="shared" si="6"/>
        <v/>
      </c>
      <c r="N18" s="39"/>
      <c r="O18" s="20" t="str">
        <f t="shared" si="7"/>
        <v/>
      </c>
      <c r="P18" s="37" t="str">
        <f t="shared" si="8"/>
        <v/>
      </c>
      <c r="Q18" s="39"/>
      <c r="R18" s="20" t="str">
        <f t="shared" si="9"/>
        <v/>
      </c>
      <c r="S18" s="37" t="str">
        <f t="shared" si="10"/>
        <v/>
      </c>
      <c r="T18" s="38" t="str">
        <f t="shared" si="11"/>
        <v/>
      </c>
      <c r="U18" s="142" t="str">
        <f t="shared" si="12"/>
        <v/>
      </c>
    </row>
    <row r="19" spans="1:25">
      <c r="A19" s="44" t="str">
        <f t="shared" si="0"/>
        <v/>
      </c>
      <c r="B19" s="142">
        <v>5</v>
      </c>
      <c r="C19" s="167" t="str">
        <f>IF('Critère 1 prix'!B21="","",'Critère 1 prix'!B21)</f>
        <v/>
      </c>
      <c r="D19" s="153" t="str">
        <f>'Critère 1 prix'!I21</f>
        <v/>
      </c>
      <c r="E19" s="154" t="str">
        <f>'Critère 1 prix'!J21</f>
        <v/>
      </c>
      <c r="F19" s="20" t="str">
        <f t="shared" si="1"/>
        <v/>
      </c>
      <c r="G19" s="37" t="str">
        <f t="shared" si="2"/>
        <v/>
      </c>
      <c r="H19" s="149" t="str">
        <f>'Critère 2 références &amp; qualité '!G20</f>
        <v/>
      </c>
      <c r="I19" s="20" t="str">
        <f t="shared" si="3"/>
        <v/>
      </c>
      <c r="J19" s="37" t="str">
        <f t="shared" si="4"/>
        <v/>
      </c>
      <c r="K19" s="68"/>
      <c r="L19" s="20" t="str">
        <f t="shared" si="5"/>
        <v/>
      </c>
      <c r="M19" s="37" t="str">
        <f t="shared" si="6"/>
        <v/>
      </c>
      <c r="N19" s="39"/>
      <c r="O19" s="20" t="str">
        <f t="shared" si="7"/>
        <v/>
      </c>
      <c r="P19" s="37" t="str">
        <f t="shared" si="8"/>
        <v/>
      </c>
      <c r="Q19" s="39"/>
      <c r="R19" s="20" t="str">
        <f t="shared" si="9"/>
        <v/>
      </c>
      <c r="S19" s="37" t="str">
        <f t="shared" si="10"/>
        <v/>
      </c>
      <c r="T19" s="38" t="str">
        <f t="shared" si="11"/>
        <v/>
      </c>
      <c r="U19" s="142" t="str">
        <f t="shared" si="12"/>
        <v/>
      </c>
    </row>
    <row r="20" spans="1:25" s="7" customFormat="1">
      <c r="A20" s="44" t="str">
        <f t="shared" si="0"/>
        <v/>
      </c>
      <c r="B20" s="142">
        <v>6</v>
      </c>
      <c r="C20" s="167" t="str">
        <f>IF('Critère 1 prix'!B22="","",'Critère 1 prix'!B22)</f>
        <v/>
      </c>
      <c r="D20" s="153" t="str">
        <f>'Critère 1 prix'!I22</f>
        <v/>
      </c>
      <c r="E20" s="154" t="str">
        <f>'Critère 1 prix'!J22</f>
        <v/>
      </c>
      <c r="F20" s="20" t="str">
        <f t="shared" si="1"/>
        <v/>
      </c>
      <c r="G20" s="37" t="str">
        <f t="shared" si="2"/>
        <v/>
      </c>
      <c r="H20" s="149" t="str">
        <f>'Critère 2 références &amp; qualité '!G21</f>
        <v/>
      </c>
      <c r="I20" s="20" t="str">
        <f t="shared" si="3"/>
        <v/>
      </c>
      <c r="J20" s="37" t="str">
        <f t="shared" si="4"/>
        <v/>
      </c>
      <c r="K20" s="68"/>
      <c r="L20" s="20" t="str">
        <f t="shared" si="5"/>
        <v/>
      </c>
      <c r="M20" s="37" t="str">
        <f t="shared" si="6"/>
        <v/>
      </c>
      <c r="N20" s="39"/>
      <c r="O20" s="20" t="str">
        <f t="shared" si="7"/>
        <v/>
      </c>
      <c r="P20" s="37" t="str">
        <f t="shared" si="8"/>
        <v/>
      </c>
      <c r="Q20" s="39"/>
      <c r="R20" s="20" t="str">
        <f t="shared" si="9"/>
        <v/>
      </c>
      <c r="S20" s="37" t="str">
        <f t="shared" si="10"/>
        <v/>
      </c>
      <c r="T20" s="38" t="str">
        <f t="shared" si="11"/>
        <v/>
      </c>
      <c r="U20" s="142" t="str">
        <f t="shared" si="12"/>
        <v/>
      </c>
      <c r="V20" s="83"/>
      <c r="W20" s="83"/>
      <c r="X20" s="83"/>
      <c r="Y20" s="83"/>
    </row>
    <row r="21" spans="1:25" s="7" customFormat="1">
      <c r="A21" s="44" t="str">
        <f t="shared" si="0"/>
        <v/>
      </c>
      <c r="B21" s="142">
        <v>7</v>
      </c>
      <c r="C21" s="167" t="str">
        <f>IF('Critère 1 prix'!B23="","",'Critère 1 prix'!B23)</f>
        <v/>
      </c>
      <c r="D21" s="153" t="str">
        <f>'Critère 1 prix'!I23</f>
        <v/>
      </c>
      <c r="E21" s="154" t="str">
        <f>'Critère 1 prix'!J23</f>
        <v/>
      </c>
      <c r="F21" s="20" t="str">
        <f t="shared" si="1"/>
        <v/>
      </c>
      <c r="G21" s="37" t="str">
        <f t="shared" si="2"/>
        <v/>
      </c>
      <c r="H21" s="149" t="str">
        <f>'Critère 2 références &amp; qualité '!G22</f>
        <v/>
      </c>
      <c r="I21" s="20" t="str">
        <f t="shared" si="3"/>
        <v/>
      </c>
      <c r="J21" s="37" t="str">
        <f t="shared" si="4"/>
        <v/>
      </c>
      <c r="K21" s="68"/>
      <c r="L21" s="20" t="str">
        <f t="shared" si="5"/>
        <v/>
      </c>
      <c r="M21" s="37" t="str">
        <f t="shared" si="6"/>
        <v/>
      </c>
      <c r="N21" s="39"/>
      <c r="O21" s="20" t="str">
        <f t="shared" si="7"/>
        <v/>
      </c>
      <c r="P21" s="37" t="str">
        <f t="shared" si="8"/>
        <v/>
      </c>
      <c r="Q21" s="39"/>
      <c r="R21" s="20" t="str">
        <f t="shared" si="9"/>
        <v/>
      </c>
      <c r="S21" s="37" t="str">
        <f t="shared" si="10"/>
        <v/>
      </c>
      <c r="T21" s="38" t="str">
        <f t="shared" si="11"/>
        <v/>
      </c>
      <c r="U21" s="142" t="str">
        <f t="shared" si="12"/>
        <v/>
      </c>
      <c r="V21" s="83"/>
      <c r="W21" s="83"/>
      <c r="X21" s="83"/>
      <c r="Y21" s="83"/>
    </row>
    <row r="22" spans="1:25" s="7" customFormat="1">
      <c r="A22" s="44" t="str">
        <f t="shared" si="0"/>
        <v/>
      </c>
      <c r="B22" s="142">
        <v>8</v>
      </c>
      <c r="C22" s="167" t="str">
        <f>IF('Critère 1 prix'!B24="","",'Critère 1 prix'!B24)</f>
        <v/>
      </c>
      <c r="D22" s="153" t="str">
        <f>'Critère 1 prix'!I24</f>
        <v/>
      </c>
      <c r="E22" s="154" t="str">
        <f>'Critère 1 prix'!J24</f>
        <v/>
      </c>
      <c r="F22" s="20" t="str">
        <f t="shared" si="1"/>
        <v/>
      </c>
      <c r="G22" s="37" t="str">
        <f t="shared" si="2"/>
        <v/>
      </c>
      <c r="H22" s="149" t="str">
        <f>'Critère 2 références &amp; qualité '!G23</f>
        <v/>
      </c>
      <c r="I22" s="20" t="str">
        <f t="shared" si="3"/>
        <v/>
      </c>
      <c r="J22" s="37" t="str">
        <f t="shared" si="4"/>
        <v/>
      </c>
      <c r="K22" s="68"/>
      <c r="L22" s="20" t="str">
        <f t="shared" si="5"/>
        <v/>
      </c>
      <c r="M22" s="37" t="str">
        <f t="shared" si="6"/>
        <v/>
      </c>
      <c r="N22" s="39"/>
      <c r="O22" s="20" t="str">
        <f t="shared" si="7"/>
        <v/>
      </c>
      <c r="P22" s="37" t="str">
        <f t="shared" si="8"/>
        <v/>
      </c>
      <c r="Q22" s="39"/>
      <c r="R22" s="20" t="str">
        <f t="shared" si="9"/>
        <v/>
      </c>
      <c r="S22" s="37" t="str">
        <f t="shared" si="10"/>
        <v/>
      </c>
      <c r="T22" s="38" t="str">
        <f t="shared" si="11"/>
        <v/>
      </c>
      <c r="U22" s="142" t="str">
        <f t="shared" si="12"/>
        <v/>
      </c>
      <c r="V22" s="83"/>
      <c r="W22" s="83"/>
      <c r="X22" s="83"/>
      <c r="Y22" s="83"/>
    </row>
    <row r="23" spans="1:25">
      <c r="A23" s="44" t="str">
        <f t="shared" si="0"/>
        <v/>
      </c>
      <c r="B23" s="142">
        <v>9</v>
      </c>
      <c r="C23" s="167" t="str">
        <f>IF('Critère 1 prix'!B25="","",'Critère 1 prix'!B25)</f>
        <v/>
      </c>
      <c r="D23" s="153" t="str">
        <f>'Critère 1 prix'!I25</f>
        <v/>
      </c>
      <c r="E23" s="154" t="str">
        <f>'Critère 1 prix'!J25</f>
        <v/>
      </c>
      <c r="F23" s="20" t="str">
        <f t="shared" si="1"/>
        <v/>
      </c>
      <c r="G23" s="37" t="str">
        <f t="shared" si="2"/>
        <v/>
      </c>
      <c r="H23" s="149" t="str">
        <f>'Critère 2 références &amp; qualité '!G24</f>
        <v/>
      </c>
      <c r="I23" s="20" t="str">
        <f t="shared" si="3"/>
        <v/>
      </c>
      <c r="J23" s="37" t="str">
        <f t="shared" si="4"/>
        <v/>
      </c>
      <c r="K23" s="68"/>
      <c r="L23" s="20" t="str">
        <f t="shared" si="5"/>
        <v/>
      </c>
      <c r="M23" s="37" t="str">
        <f t="shared" si="6"/>
        <v/>
      </c>
      <c r="N23" s="39"/>
      <c r="O23" s="20" t="str">
        <f t="shared" si="7"/>
        <v/>
      </c>
      <c r="P23" s="37" t="str">
        <f t="shared" si="8"/>
        <v/>
      </c>
      <c r="Q23" s="39"/>
      <c r="R23" s="20" t="str">
        <f t="shared" si="9"/>
        <v/>
      </c>
      <c r="S23" s="37" t="str">
        <f t="shared" si="10"/>
        <v/>
      </c>
      <c r="T23" s="38" t="str">
        <f t="shared" si="11"/>
        <v/>
      </c>
      <c r="U23" s="142" t="str">
        <f t="shared" si="12"/>
        <v/>
      </c>
    </row>
    <row r="24" spans="1:25" s="7" customFormat="1">
      <c r="A24" s="44" t="str">
        <f t="shared" si="0"/>
        <v/>
      </c>
      <c r="B24" s="142">
        <v>10</v>
      </c>
      <c r="C24" s="167" t="str">
        <f>IF('Critère 1 prix'!B26="","",'Critère 1 prix'!B26)</f>
        <v/>
      </c>
      <c r="D24" s="153" t="str">
        <f>'Critère 1 prix'!I26</f>
        <v/>
      </c>
      <c r="E24" s="154" t="str">
        <f>'Critère 1 prix'!J26</f>
        <v/>
      </c>
      <c r="F24" s="20" t="str">
        <f t="shared" si="1"/>
        <v/>
      </c>
      <c r="G24" s="37" t="str">
        <f t="shared" si="2"/>
        <v/>
      </c>
      <c r="H24" s="149" t="str">
        <f>'Critère 2 références &amp; qualité '!G25</f>
        <v/>
      </c>
      <c r="I24" s="20" t="str">
        <f t="shared" si="3"/>
        <v/>
      </c>
      <c r="J24" s="37" t="str">
        <f t="shared" si="4"/>
        <v/>
      </c>
      <c r="K24" s="68"/>
      <c r="L24" s="20" t="str">
        <f t="shared" si="5"/>
        <v/>
      </c>
      <c r="M24" s="37" t="str">
        <f t="shared" si="6"/>
        <v/>
      </c>
      <c r="N24" s="39"/>
      <c r="O24" s="20" t="str">
        <f t="shared" si="7"/>
        <v/>
      </c>
      <c r="P24" s="37" t="str">
        <f t="shared" si="8"/>
        <v/>
      </c>
      <c r="Q24" s="39"/>
      <c r="R24" s="20" t="str">
        <f t="shared" si="9"/>
        <v/>
      </c>
      <c r="S24" s="37" t="str">
        <f t="shared" si="10"/>
        <v/>
      </c>
      <c r="T24" s="38" t="str">
        <f t="shared" si="11"/>
        <v/>
      </c>
      <c r="U24" s="142" t="str">
        <f t="shared" si="12"/>
        <v/>
      </c>
      <c r="V24" s="83"/>
      <c r="W24" s="83"/>
      <c r="X24" s="83"/>
      <c r="Y24" s="83"/>
    </row>
    <row r="25" spans="1:25" s="7" customFormat="1">
      <c r="A25" s="44" t="str">
        <f t="shared" si="0"/>
        <v/>
      </c>
      <c r="B25" s="142">
        <v>11</v>
      </c>
      <c r="C25" s="167" t="str">
        <f>IF('Critère 1 prix'!B27="","",'Critère 1 prix'!B27)</f>
        <v/>
      </c>
      <c r="D25" s="153" t="str">
        <f>'Critère 1 prix'!I27</f>
        <v/>
      </c>
      <c r="E25" s="154" t="str">
        <f>'Critère 1 prix'!J27</f>
        <v/>
      </c>
      <c r="F25" s="20" t="str">
        <f t="shared" si="1"/>
        <v/>
      </c>
      <c r="G25" s="37" t="str">
        <f t="shared" si="2"/>
        <v/>
      </c>
      <c r="H25" s="149" t="str">
        <f>'Critère 2 références &amp; qualité '!G26</f>
        <v/>
      </c>
      <c r="I25" s="20" t="str">
        <f t="shared" si="3"/>
        <v/>
      </c>
      <c r="J25" s="37" t="str">
        <f t="shared" si="4"/>
        <v/>
      </c>
      <c r="K25" s="68"/>
      <c r="L25" s="20" t="str">
        <f t="shared" si="5"/>
        <v/>
      </c>
      <c r="M25" s="37" t="str">
        <f t="shared" si="6"/>
        <v/>
      </c>
      <c r="N25" s="39"/>
      <c r="O25" s="20" t="str">
        <f t="shared" si="7"/>
        <v/>
      </c>
      <c r="P25" s="37" t="str">
        <f t="shared" si="8"/>
        <v/>
      </c>
      <c r="Q25" s="39"/>
      <c r="R25" s="20" t="str">
        <f t="shared" si="9"/>
        <v/>
      </c>
      <c r="S25" s="37" t="str">
        <f t="shared" si="10"/>
        <v/>
      </c>
      <c r="T25" s="38" t="str">
        <f t="shared" si="11"/>
        <v/>
      </c>
      <c r="U25" s="142" t="str">
        <f t="shared" si="12"/>
        <v/>
      </c>
      <c r="V25" s="83"/>
      <c r="W25" s="83"/>
      <c r="X25" s="83"/>
      <c r="Y25" s="83"/>
    </row>
    <row r="26" spans="1:25" s="7" customFormat="1">
      <c r="A26" s="44" t="str">
        <f t="shared" si="0"/>
        <v/>
      </c>
      <c r="B26" s="142">
        <v>12</v>
      </c>
      <c r="C26" s="167" t="str">
        <f>IF('Critère 1 prix'!B28="","",'Critère 1 prix'!B28)</f>
        <v/>
      </c>
      <c r="D26" s="153" t="str">
        <f>'Critère 1 prix'!I28</f>
        <v/>
      </c>
      <c r="E26" s="154" t="str">
        <f>'Critère 1 prix'!J28</f>
        <v/>
      </c>
      <c r="F26" s="20" t="str">
        <f t="shared" si="1"/>
        <v/>
      </c>
      <c r="G26" s="37" t="str">
        <f t="shared" si="2"/>
        <v/>
      </c>
      <c r="H26" s="149" t="str">
        <f>'Critère 2 références &amp; qualité '!G27</f>
        <v/>
      </c>
      <c r="I26" s="20" t="str">
        <f t="shared" si="3"/>
        <v/>
      </c>
      <c r="J26" s="37" t="str">
        <f t="shared" si="4"/>
        <v/>
      </c>
      <c r="K26" s="68"/>
      <c r="L26" s="20" t="str">
        <f t="shared" si="5"/>
        <v/>
      </c>
      <c r="M26" s="37" t="str">
        <f t="shared" si="6"/>
        <v/>
      </c>
      <c r="N26" s="39"/>
      <c r="O26" s="20" t="str">
        <f t="shared" si="7"/>
        <v/>
      </c>
      <c r="P26" s="37" t="str">
        <f t="shared" si="8"/>
        <v/>
      </c>
      <c r="Q26" s="39"/>
      <c r="R26" s="20" t="str">
        <f t="shared" si="9"/>
        <v/>
      </c>
      <c r="S26" s="37" t="str">
        <f t="shared" si="10"/>
        <v/>
      </c>
      <c r="T26" s="38" t="str">
        <f t="shared" si="11"/>
        <v/>
      </c>
      <c r="U26" s="142" t="str">
        <f t="shared" si="12"/>
        <v/>
      </c>
      <c r="V26" s="83"/>
      <c r="W26" s="83"/>
      <c r="X26" s="83"/>
      <c r="Y26" s="83"/>
    </row>
    <row r="27" spans="1:25" s="7" customFormat="1">
      <c r="A27" s="44" t="str">
        <f t="shared" si="0"/>
        <v/>
      </c>
      <c r="B27" s="142">
        <v>13</v>
      </c>
      <c r="C27" s="167" t="str">
        <f>IF('Critère 1 prix'!B29="","",'Critère 1 prix'!B29)</f>
        <v/>
      </c>
      <c r="D27" s="153" t="str">
        <f>'Critère 1 prix'!I29</f>
        <v/>
      </c>
      <c r="E27" s="154" t="str">
        <f>'Critère 1 prix'!J29</f>
        <v/>
      </c>
      <c r="F27" s="20" t="str">
        <f t="shared" si="1"/>
        <v/>
      </c>
      <c r="G27" s="37" t="str">
        <f t="shared" si="2"/>
        <v/>
      </c>
      <c r="H27" s="149" t="str">
        <f>'Critère 2 références &amp; qualité '!G28</f>
        <v/>
      </c>
      <c r="I27" s="20" t="str">
        <f t="shared" si="3"/>
        <v/>
      </c>
      <c r="J27" s="37" t="str">
        <f t="shared" si="4"/>
        <v/>
      </c>
      <c r="K27" s="68"/>
      <c r="L27" s="20" t="str">
        <f t="shared" si="5"/>
        <v/>
      </c>
      <c r="M27" s="37" t="str">
        <f t="shared" si="6"/>
        <v/>
      </c>
      <c r="N27" s="39"/>
      <c r="O27" s="20" t="str">
        <f t="shared" si="7"/>
        <v/>
      </c>
      <c r="P27" s="37" t="str">
        <f t="shared" si="8"/>
        <v/>
      </c>
      <c r="Q27" s="39"/>
      <c r="R27" s="20" t="str">
        <f t="shared" si="9"/>
        <v/>
      </c>
      <c r="S27" s="37" t="str">
        <f t="shared" si="10"/>
        <v/>
      </c>
      <c r="T27" s="38" t="str">
        <f t="shared" si="11"/>
        <v/>
      </c>
      <c r="U27" s="142" t="str">
        <f t="shared" si="12"/>
        <v/>
      </c>
      <c r="V27" s="83"/>
      <c r="W27" s="83"/>
      <c r="X27" s="83"/>
      <c r="Y27" s="83"/>
    </row>
    <row r="28" spans="1:25">
      <c r="A28" s="44" t="str">
        <f t="shared" si="0"/>
        <v/>
      </c>
      <c r="B28" s="142">
        <v>14</v>
      </c>
      <c r="C28" s="167" t="str">
        <f>IF('Critère 1 prix'!B30="","",'Critère 1 prix'!B30)</f>
        <v/>
      </c>
      <c r="D28" s="153" t="str">
        <f>'Critère 1 prix'!I30</f>
        <v/>
      </c>
      <c r="E28" s="154" t="str">
        <f>'Critère 1 prix'!J30</f>
        <v/>
      </c>
      <c r="F28" s="20" t="str">
        <f t="shared" si="1"/>
        <v/>
      </c>
      <c r="G28" s="37" t="str">
        <f t="shared" si="2"/>
        <v/>
      </c>
      <c r="H28" s="149" t="str">
        <f>'Critère 2 références &amp; qualité '!G29</f>
        <v/>
      </c>
      <c r="I28" s="20" t="str">
        <f t="shared" si="3"/>
        <v/>
      </c>
      <c r="J28" s="37" t="str">
        <f t="shared" si="4"/>
        <v/>
      </c>
      <c r="K28" s="68"/>
      <c r="L28" s="20" t="str">
        <f t="shared" si="5"/>
        <v/>
      </c>
      <c r="M28" s="37" t="str">
        <f t="shared" si="6"/>
        <v/>
      </c>
      <c r="N28" s="39"/>
      <c r="O28" s="20" t="str">
        <f t="shared" si="7"/>
        <v/>
      </c>
      <c r="P28" s="37" t="str">
        <f t="shared" si="8"/>
        <v/>
      </c>
      <c r="Q28" s="39"/>
      <c r="R28" s="20" t="str">
        <f t="shared" si="9"/>
        <v/>
      </c>
      <c r="S28" s="37" t="str">
        <f t="shared" si="10"/>
        <v/>
      </c>
      <c r="T28" s="38" t="str">
        <f t="shared" si="11"/>
        <v/>
      </c>
      <c r="U28" s="142" t="str">
        <f t="shared" si="12"/>
        <v/>
      </c>
    </row>
    <row r="29" spans="1:25" ht="7.15" customHeight="1">
      <c r="B29" s="73"/>
      <c r="C29" s="73"/>
      <c r="D29" s="73"/>
      <c r="E29" s="122"/>
      <c r="F29" s="123"/>
      <c r="G29" s="124"/>
      <c r="H29" s="125"/>
      <c r="I29" s="126"/>
      <c r="J29" s="124"/>
      <c r="K29" s="124"/>
      <c r="L29" s="124"/>
      <c r="M29" s="26"/>
      <c r="N29" s="27"/>
      <c r="O29" s="27"/>
      <c r="P29" s="26"/>
      <c r="Q29" s="26"/>
      <c r="R29" s="26"/>
      <c r="S29" s="26"/>
      <c r="T29" s="28"/>
      <c r="U29" s="28"/>
      <c r="V29" s="109"/>
    </row>
    <row r="30" spans="1:25" s="7" customFormat="1" ht="12.75" customHeight="1">
      <c r="B30" s="113"/>
      <c r="C30" s="127" t="s">
        <v>42</v>
      </c>
      <c r="D30" s="127"/>
      <c r="E30" s="122"/>
      <c r="F30" s="122"/>
      <c r="G30" s="124"/>
      <c r="H30" s="125"/>
      <c r="I30" s="125"/>
      <c r="J30" s="124"/>
      <c r="K30" s="124"/>
      <c r="L30" s="124"/>
      <c r="M30" s="196"/>
      <c r="N30" s="196"/>
      <c r="O30" s="196"/>
      <c r="P30" s="332" t="s">
        <v>8</v>
      </c>
      <c r="Q30" s="333"/>
      <c r="R30" s="333"/>
      <c r="S30" s="345"/>
      <c r="T30" s="31" t="s">
        <v>9</v>
      </c>
      <c r="U30" s="32"/>
      <c r="V30" s="109"/>
      <c r="W30" s="83"/>
      <c r="X30" s="83"/>
      <c r="Y30" s="83"/>
    </row>
    <row r="31" spans="1:25" s="7" customFormat="1" ht="12.75" customHeight="1">
      <c r="B31" s="128"/>
      <c r="C31" s="134" t="s">
        <v>43</v>
      </c>
      <c r="D31" s="129"/>
      <c r="E31" s="122"/>
      <c r="F31" s="122"/>
      <c r="G31" s="124"/>
      <c r="H31" s="125"/>
      <c r="I31" s="125"/>
      <c r="J31" s="124"/>
      <c r="K31" s="124"/>
      <c r="L31" s="124"/>
      <c r="M31" s="197"/>
      <c r="N31" s="198"/>
      <c r="O31" s="198"/>
      <c r="P31" s="194" t="str">
        <f>$E$12</f>
        <v>Critère 1</v>
      </c>
      <c r="Q31" s="337" t="s">
        <v>77</v>
      </c>
      <c r="R31" s="338"/>
      <c r="S31" s="339"/>
      <c r="T31" s="42"/>
      <c r="U31" s="30" t="s">
        <v>10</v>
      </c>
      <c r="V31" s="119">
        <f>T31*4</f>
        <v>0</v>
      </c>
      <c r="W31" s="83"/>
      <c r="X31" s="83"/>
      <c r="Y31" s="83"/>
    </row>
    <row r="32" spans="1:25" s="7" customFormat="1" ht="12.75" customHeight="1">
      <c r="B32" s="130"/>
      <c r="D32" s="131"/>
      <c r="E32" s="113"/>
      <c r="F32" s="113"/>
      <c r="G32" s="132"/>
      <c r="H32" s="133"/>
      <c r="I32" s="133"/>
      <c r="J32" s="132"/>
      <c r="K32" s="132"/>
      <c r="L32" s="132"/>
      <c r="M32" s="197"/>
      <c r="N32" s="199"/>
      <c r="O32" s="199"/>
      <c r="P32" s="194" t="str">
        <f>$H$12</f>
        <v>Critère 2</v>
      </c>
      <c r="Q32" s="340" t="s">
        <v>97</v>
      </c>
      <c r="R32" s="341"/>
      <c r="S32" s="342"/>
      <c r="T32" s="205">
        <f>'Critère 2 références &amp; qualité '!I34</f>
        <v>0</v>
      </c>
      <c r="U32" s="138" t="s">
        <v>10</v>
      </c>
      <c r="V32" s="119">
        <f>T32*4</f>
        <v>0</v>
      </c>
      <c r="W32" s="83"/>
      <c r="X32" s="83"/>
      <c r="Y32" s="83"/>
    </row>
    <row r="33" spans="2:25" s="7" customFormat="1" ht="12.75" customHeight="1">
      <c r="B33" s="130"/>
      <c r="C33" s="113"/>
      <c r="D33" s="113"/>
      <c r="E33" s="113"/>
      <c r="F33" s="113"/>
      <c r="G33" s="132"/>
      <c r="H33" s="133"/>
      <c r="I33" s="133"/>
      <c r="J33" s="132"/>
      <c r="K33" s="132"/>
      <c r="L33" s="132"/>
      <c r="M33" s="197"/>
      <c r="N33" s="200"/>
      <c r="O33" s="200"/>
      <c r="P33" s="194" t="str">
        <f>$K$12</f>
        <v>Critère 3</v>
      </c>
      <c r="Q33" s="340" t="s">
        <v>98</v>
      </c>
      <c r="R33" s="343"/>
      <c r="S33" s="344"/>
      <c r="T33" s="42"/>
      <c r="U33" s="30" t="s">
        <v>10</v>
      </c>
      <c r="V33" s="119">
        <f>T33*4</f>
        <v>0</v>
      </c>
      <c r="W33" s="83"/>
      <c r="X33" s="83"/>
      <c r="Y33" s="83"/>
    </row>
    <row r="34" spans="2:25" s="7" customFormat="1" ht="12.75" customHeight="1">
      <c r="B34" s="130"/>
      <c r="C34" s="113"/>
      <c r="D34" s="113"/>
      <c r="E34" s="113"/>
      <c r="F34" s="113"/>
      <c r="G34" s="132"/>
      <c r="H34" s="133"/>
      <c r="I34" s="133"/>
      <c r="J34" s="132"/>
      <c r="K34" s="132"/>
      <c r="L34" s="132"/>
      <c r="M34" s="197"/>
      <c r="N34" s="200"/>
      <c r="O34" s="200"/>
      <c r="P34" s="194" t="str">
        <f>$N$12</f>
        <v>Critère 4</v>
      </c>
      <c r="Q34" s="340" t="s">
        <v>100</v>
      </c>
      <c r="R34" s="343"/>
      <c r="S34" s="344"/>
      <c r="T34" s="156"/>
      <c r="U34" s="30" t="s">
        <v>10</v>
      </c>
      <c r="V34" s="119"/>
      <c r="W34" s="83"/>
      <c r="X34" s="83"/>
      <c r="Y34" s="83"/>
    </row>
    <row r="35" spans="2:25" s="7" customFormat="1" ht="12.75" customHeight="1">
      <c r="B35" s="128"/>
      <c r="C35" s="113"/>
      <c r="D35" s="113"/>
      <c r="E35" s="113"/>
      <c r="F35" s="113"/>
      <c r="G35" s="132"/>
      <c r="H35" s="133"/>
      <c r="I35" s="133"/>
      <c r="J35" s="132"/>
      <c r="K35" s="132"/>
      <c r="L35" s="132"/>
      <c r="M35" s="197"/>
      <c r="N35" s="198"/>
      <c r="O35" s="200"/>
      <c r="P35" s="194" t="str">
        <f>$Q$12</f>
        <v>Critère 5</v>
      </c>
      <c r="Q35" s="340" t="str">
        <f>IF(Q13="","",Q13)</f>
        <v>Libre</v>
      </c>
      <c r="R35" s="343"/>
      <c r="S35" s="344"/>
      <c r="T35" s="42">
        <v>0</v>
      </c>
      <c r="U35" s="138" t="s">
        <v>10</v>
      </c>
      <c r="V35" s="119">
        <f>T35*4</f>
        <v>0</v>
      </c>
      <c r="W35" s="83"/>
      <c r="X35" s="83"/>
      <c r="Y35" s="83"/>
    </row>
    <row r="36" spans="2:25" s="166" customFormat="1" ht="19.5" customHeight="1">
      <c r="L36" s="160"/>
      <c r="M36" s="160"/>
      <c r="N36" s="160"/>
      <c r="O36" s="160"/>
      <c r="P36" s="161" t="s">
        <v>11</v>
      </c>
      <c r="Q36" s="161"/>
      <c r="R36" s="161"/>
      <c r="S36" s="161"/>
      <c r="T36" s="162" t="str">
        <f>IF(SUM(T31:T35)&lt;&gt;100,"Erreur",SUM(T31:T35))</f>
        <v>Erreur</v>
      </c>
      <c r="U36" s="163" t="s">
        <v>10</v>
      </c>
      <c r="V36" s="164"/>
      <c r="W36" s="165"/>
      <c r="X36" s="165"/>
      <c r="Y36" s="165"/>
    </row>
    <row r="37" spans="2:25" s="166" customFormat="1" ht="19.5" customHeight="1">
      <c r="B37" s="336" t="s">
        <v>29</v>
      </c>
      <c r="C37" s="336"/>
      <c r="D37" s="346" t="e">
        <f>INDEX(C15:C28,MATCH(1,A15:A28,0))</f>
        <v>#N/A</v>
      </c>
      <c r="E37" s="346"/>
      <c r="F37" s="346"/>
      <c r="G37" s="346"/>
      <c r="H37" s="346"/>
      <c r="I37" s="346"/>
      <c r="J37" s="159" t="s">
        <v>30</v>
      </c>
      <c r="L37" s="160"/>
      <c r="M37" s="347" t="e">
        <f>INDEX(D15:D28,MATCH(1,A15:A28,0))</f>
        <v>#N/A</v>
      </c>
      <c r="N37" s="347"/>
      <c r="O37" s="347"/>
      <c r="P37" s="161"/>
      <c r="Q37" s="161"/>
      <c r="R37" s="161"/>
      <c r="S37" s="161"/>
      <c r="T37" s="211"/>
      <c r="U37" s="212"/>
      <c r="V37" s="164"/>
      <c r="W37" s="165"/>
      <c r="X37" s="165"/>
      <c r="Y37" s="165"/>
    </row>
    <row r="38" spans="2:25" ht="20.65" customHeight="1">
      <c r="B38" s="158"/>
      <c r="C38" s="73"/>
      <c r="D38" s="73"/>
      <c r="E38" s="73"/>
      <c r="F38" s="73"/>
      <c r="G38" s="72"/>
      <c r="H38" s="75"/>
      <c r="I38" s="75"/>
      <c r="J38" s="72"/>
      <c r="K38" s="72"/>
      <c r="L38" s="72"/>
      <c r="M38" s="72"/>
      <c r="N38" s="72"/>
      <c r="O38" s="72"/>
      <c r="P38" s="73"/>
      <c r="Q38" s="73"/>
      <c r="R38" s="73"/>
      <c r="S38" s="73"/>
      <c r="T38" s="76"/>
      <c r="U38" s="76"/>
      <c r="V38" s="75"/>
    </row>
    <row r="39" spans="2:25" s="45" customFormat="1" ht="49.5" customHeight="1">
      <c r="B39" s="306"/>
      <c r="C39" s="310" t="s">
        <v>34</v>
      </c>
      <c r="D39" s="310"/>
      <c r="E39" s="310"/>
      <c r="F39" s="301" t="s">
        <v>35</v>
      </c>
      <c r="G39" s="302"/>
      <c r="H39" s="302"/>
      <c r="I39" s="303"/>
      <c r="J39" s="296" t="s">
        <v>44</v>
      </c>
      <c r="K39" s="321"/>
      <c r="L39" s="321"/>
      <c r="M39" s="297"/>
      <c r="N39" s="296" t="s">
        <v>53</v>
      </c>
      <c r="O39" s="297"/>
      <c r="P39" s="290" t="s">
        <v>45</v>
      </c>
      <c r="Q39" s="292"/>
      <c r="R39" s="290" t="s">
        <v>93</v>
      </c>
      <c r="S39" s="291"/>
      <c r="T39" s="291"/>
      <c r="U39" s="292"/>
      <c r="V39" s="120"/>
      <c r="W39" s="120"/>
      <c r="X39" s="120"/>
      <c r="Y39" s="120"/>
    </row>
    <row r="40" spans="2:25" s="46" customFormat="1" ht="39" customHeight="1">
      <c r="B40" s="297"/>
      <c r="C40" s="307" t="s">
        <v>101</v>
      </c>
      <c r="D40" s="308"/>
      <c r="E40" s="309"/>
      <c r="F40" s="304"/>
      <c r="G40" s="305"/>
      <c r="H40" s="305"/>
      <c r="I40" s="306"/>
      <c r="J40" s="296" t="s">
        <v>36</v>
      </c>
      <c r="K40" s="318"/>
      <c r="L40" s="296" t="s">
        <v>104</v>
      </c>
      <c r="M40" s="298"/>
      <c r="N40" s="210" t="s">
        <v>46</v>
      </c>
      <c r="O40" s="210" t="s">
        <v>47</v>
      </c>
      <c r="P40" s="257" t="s">
        <v>107</v>
      </c>
      <c r="Q40" s="259"/>
      <c r="R40" s="290" t="s">
        <v>37</v>
      </c>
      <c r="S40" s="291"/>
      <c r="T40" s="291"/>
      <c r="U40" s="292"/>
      <c r="V40" s="121"/>
      <c r="W40" s="121"/>
      <c r="X40" s="121"/>
      <c r="Y40" s="121"/>
    </row>
    <row r="41" spans="2:25" customFormat="1" ht="21.75" customHeight="1">
      <c r="B41" s="155" t="s">
        <v>32</v>
      </c>
      <c r="C41" s="313"/>
      <c r="D41" s="314"/>
      <c r="E41" s="315"/>
      <c r="F41" s="313"/>
      <c r="G41" s="314"/>
      <c r="H41" s="314"/>
      <c r="I41" s="315"/>
      <c r="J41" s="316"/>
      <c r="K41" s="317"/>
      <c r="L41" s="299"/>
      <c r="M41" s="300"/>
      <c r="N41" s="195"/>
      <c r="O41" s="195"/>
      <c r="P41" s="293"/>
      <c r="Q41" s="295"/>
      <c r="R41" s="293"/>
      <c r="S41" s="294"/>
      <c r="T41" s="294"/>
      <c r="U41" s="295"/>
      <c r="V41" s="84"/>
      <c r="W41" s="84"/>
      <c r="X41" s="84"/>
      <c r="Y41" s="84"/>
    </row>
    <row r="42" spans="2:25" customFormat="1" ht="60.75" customHeight="1">
      <c r="B42" s="155" t="s">
        <v>33</v>
      </c>
      <c r="C42" s="311"/>
      <c r="D42" s="311"/>
      <c r="E42" s="311"/>
      <c r="F42" s="313"/>
      <c r="G42" s="314"/>
      <c r="H42" s="314"/>
      <c r="I42" s="315"/>
      <c r="J42" s="319"/>
      <c r="K42" s="320"/>
      <c r="L42" s="299"/>
      <c r="M42" s="300"/>
      <c r="N42" s="312"/>
      <c r="O42" s="312"/>
      <c r="P42" s="201"/>
      <c r="Q42" s="202"/>
      <c r="R42" s="293"/>
      <c r="S42" s="294"/>
      <c r="T42" s="294"/>
      <c r="U42" s="295"/>
      <c r="V42" s="84"/>
      <c r="W42" s="84"/>
      <c r="X42" s="84"/>
      <c r="Y42" s="84"/>
    </row>
    <row r="43" spans="2:25" customFormat="1" ht="60.75" customHeight="1">
      <c r="B43" s="287" t="s">
        <v>67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9"/>
      <c r="V43" s="84"/>
      <c r="W43" s="84"/>
      <c r="X43" s="84"/>
      <c r="Y43" s="84"/>
    </row>
    <row r="44" spans="2:25" s="84" customFormat="1" ht="16.5" customHeight="1"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</row>
    <row r="45" spans="2:25" s="84" customFormat="1" ht="16.5" customHeight="1"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2:25" s="74" customFormat="1" ht="16.5" customHeight="1">
      <c r="B46" s="84"/>
      <c r="C46" s="84"/>
      <c r="D46" s="84"/>
      <c r="E46" s="84"/>
      <c r="F46" s="84"/>
      <c r="G46" s="84"/>
      <c r="H46" s="84"/>
      <c r="I46" s="84"/>
      <c r="J46" s="84"/>
      <c r="K46" s="136"/>
      <c r="L46" s="136"/>
      <c r="M46" s="136"/>
      <c r="N46" s="136"/>
      <c r="O46" s="136"/>
      <c r="P46" s="139"/>
      <c r="Q46" s="139"/>
      <c r="R46" s="139"/>
      <c r="S46" s="139"/>
      <c r="T46" s="139"/>
      <c r="U46" s="139"/>
      <c r="V46" s="118"/>
    </row>
    <row r="47" spans="2:25" s="74" customFormat="1" ht="16.5" customHeight="1">
      <c r="B47" s="84"/>
      <c r="C47" s="84"/>
      <c r="D47" s="84"/>
      <c r="E47" s="84"/>
      <c r="F47" s="84"/>
      <c r="G47" s="84"/>
      <c r="H47" s="84"/>
      <c r="I47" s="84"/>
      <c r="J47" s="84"/>
      <c r="K47" s="136"/>
      <c r="L47" s="136"/>
      <c r="M47" s="136"/>
      <c r="N47" s="136"/>
      <c r="O47" s="136"/>
      <c r="P47" s="139"/>
      <c r="Q47" s="139"/>
      <c r="R47" s="139"/>
      <c r="S47" s="139"/>
      <c r="T47" s="139"/>
      <c r="U47" s="139"/>
      <c r="V47" s="118"/>
    </row>
    <row r="48" spans="2:25" s="74" customFormat="1" ht="24" customHeight="1">
      <c r="B48" s="84"/>
      <c r="C48" s="84"/>
      <c r="D48" s="84"/>
      <c r="E48" s="84"/>
      <c r="F48" s="84"/>
      <c r="G48" s="84"/>
      <c r="H48" s="84"/>
      <c r="I48" s="84"/>
      <c r="J48" s="84"/>
      <c r="K48" s="137"/>
      <c r="L48" s="137"/>
      <c r="M48" s="137"/>
      <c r="N48" s="137"/>
      <c r="O48" s="137"/>
      <c r="P48" s="140"/>
      <c r="Q48" s="140"/>
      <c r="R48" s="140"/>
      <c r="S48" s="140"/>
      <c r="T48" s="139"/>
      <c r="U48" s="139"/>
      <c r="V48" s="118"/>
    </row>
    <row r="49" spans="2:22" s="74" customFormat="1">
      <c r="B49" s="90"/>
      <c r="C49" s="90"/>
      <c r="D49" s="90"/>
      <c r="E49" s="90"/>
      <c r="F49" s="90"/>
      <c r="G49" s="91"/>
      <c r="H49" s="91"/>
      <c r="I49" s="91"/>
      <c r="J49" s="91"/>
      <c r="K49" s="91"/>
      <c r="L49" s="91"/>
      <c r="M49" s="91"/>
      <c r="N49" s="91"/>
      <c r="O49" s="91"/>
      <c r="P49" s="90"/>
      <c r="Q49" s="90"/>
      <c r="R49" s="90"/>
      <c r="S49" s="90"/>
      <c r="V49" s="118"/>
    </row>
    <row r="50" spans="2:22" s="74" customFormat="1">
      <c r="B50" s="90"/>
      <c r="C50" s="90"/>
      <c r="D50" s="90"/>
      <c r="E50" s="90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0"/>
      <c r="Q50" s="90"/>
      <c r="R50" s="90"/>
      <c r="S50" s="90"/>
      <c r="V50" s="118"/>
    </row>
    <row r="51" spans="2:22" s="74" customFormat="1">
      <c r="B51" s="90"/>
      <c r="C51" s="90"/>
      <c r="D51" s="90"/>
      <c r="E51" s="90"/>
      <c r="F51" s="90"/>
      <c r="G51" s="91"/>
      <c r="H51" s="91"/>
      <c r="I51" s="91"/>
      <c r="J51" s="91"/>
      <c r="K51" s="91"/>
      <c r="L51" s="91"/>
      <c r="M51" s="91"/>
      <c r="N51" s="91"/>
      <c r="O51" s="91"/>
      <c r="P51" s="90"/>
      <c r="Q51" s="90"/>
      <c r="R51" s="90"/>
      <c r="S51" s="90"/>
      <c r="V51" s="118"/>
    </row>
    <row r="52" spans="2:22" s="74" customFormat="1">
      <c r="B52" s="90"/>
      <c r="C52" s="90"/>
      <c r="D52" s="90"/>
      <c r="E52" s="90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90"/>
      <c r="Q52" s="90"/>
      <c r="R52" s="90"/>
      <c r="S52" s="90"/>
      <c r="V52" s="118"/>
    </row>
    <row r="53" spans="2:22" s="74" customFormat="1">
      <c r="B53" s="90"/>
      <c r="C53" s="90"/>
      <c r="D53" s="90"/>
      <c r="E53" s="90"/>
      <c r="F53" s="90"/>
      <c r="G53" s="91"/>
      <c r="H53" s="91"/>
      <c r="I53" s="91"/>
      <c r="J53" s="91"/>
      <c r="K53" s="91"/>
      <c r="L53" s="91"/>
      <c r="M53" s="91"/>
      <c r="N53" s="91"/>
      <c r="O53" s="91"/>
      <c r="P53" s="90"/>
      <c r="Q53" s="90"/>
      <c r="R53" s="90"/>
      <c r="S53" s="90"/>
      <c r="V53" s="118"/>
    </row>
    <row r="54" spans="2:22" s="74" customFormat="1">
      <c r="B54" s="90"/>
      <c r="C54" s="90"/>
      <c r="D54" s="90"/>
      <c r="E54" s="90"/>
      <c r="F54" s="90"/>
      <c r="G54" s="91"/>
      <c r="H54" s="91"/>
      <c r="I54" s="91"/>
      <c r="J54" s="91"/>
      <c r="K54" s="91"/>
      <c r="L54" s="91"/>
      <c r="M54" s="91"/>
      <c r="N54" s="91"/>
      <c r="O54" s="91"/>
      <c r="P54" s="90"/>
      <c r="Q54" s="90"/>
      <c r="R54" s="90"/>
      <c r="S54" s="90"/>
      <c r="V54" s="118"/>
    </row>
    <row r="55" spans="2:22" s="74" customFormat="1">
      <c r="B55" s="90"/>
      <c r="C55" s="90"/>
      <c r="D55" s="90"/>
      <c r="E55" s="90"/>
      <c r="F55" s="90"/>
      <c r="G55" s="91"/>
      <c r="H55" s="91"/>
      <c r="I55" s="91"/>
      <c r="J55" s="91"/>
      <c r="K55" s="91"/>
      <c r="L55" s="91"/>
      <c r="M55" s="91"/>
      <c r="N55" s="91"/>
      <c r="O55" s="91"/>
      <c r="P55" s="90"/>
      <c r="Q55" s="90"/>
      <c r="R55" s="90"/>
      <c r="S55" s="90"/>
      <c r="V55" s="118"/>
    </row>
    <row r="56" spans="2:22" s="74" customFormat="1">
      <c r="B56" s="90"/>
      <c r="C56" s="90"/>
      <c r="D56" s="90"/>
      <c r="E56" s="90"/>
      <c r="F56" s="90"/>
      <c r="G56" s="91"/>
      <c r="H56" s="91"/>
      <c r="I56" s="91"/>
      <c r="J56" s="91"/>
      <c r="K56" s="91"/>
      <c r="L56" s="91"/>
      <c r="M56" s="91"/>
      <c r="N56" s="91"/>
      <c r="O56" s="91"/>
      <c r="P56" s="90"/>
      <c r="Q56" s="90"/>
      <c r="R56" s="90"/>
      <c r="S56" s="90"/>
      <c r="V56" s="118"/>
    </row>
    <row r="57" spans="2:22" s="74" customFormat="1">
      <c r="B57" s="90"/>
      <c r="C57" s="90"/>
      <c r="D57" s="90"/>
      <c r="E57" s="90"/>
      <c r="F57" s="90"/>
      <c r="G57" s="91"/>
      <c r="H57" s="91"/>
      <c r="I57" s="91"/>
      <c r="J57" s="91"/>
      <c r="K57" s="91"/>
      <c r="L57" s="91"/>
      <c r="M57" s="91"/>
      <c r="N57" s="91"/>
      <c r="O57" s="91"/>
      <c r="P57" s="90"/>
      <c r="Q57" s="90"/>
      <c r="R57" s="90"/>
      <c r="S57" s="90"/>
      <c r="V57" s="118"/>
    </row>
    <row r="58" spans="2:22" s="74" customFormat="1">
      <c r="B58" s="90"/>
      <c r="C58" s="90"/>
      <c r="D58" s="90"/>
      <c r="E58" s="90"/>
      <c r="F58" s="90"/>
      <c r="G58" s="91"/>
      <c r="H58" s="91"/>
      <c r="I58" s="91"/>
      <c r="J58" s="91"/>
      <c r="K58" s="91"/>
      <c r="L58" s="91"/>
      <c r="M58" s="91"/>
      <c r="N58" s="91"/>
      <c r="O58" s="91"/>
      <c r="P58" s="90"/>
      <c r="Q58" s="90"/>
      <c r="R58" s="90"/>
      <c r="S58" s="90"/>
      <c r="V58" s="118"/>
    </row>
    <row r="59" spans="2:22" s="74" customFormat="1">
      <c r="B59" s="90"/>
      <c r="C59" s="90"/>
      <c r="D59" s="90"/>
      <c r="E59" s="90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90"/>
      <c r="Q59" s="90"/>
      <c r="R59" s="90"/>
      <c r="S59" s="90"/>
      <c r="V59" s="118"/>
    </row>
    <row r="60" spans="2:22" s="74" customFormat="1">
      <c r="B60" s="90"/>
      <c r="C60" s="90"/>
      <c r="D60" s="90"/>
      <c r="E60" s="90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0"/>
      <c r="Q60" s="90"/>
      <c r="R60" s="90"/>
      <c r="S60" s="90"/>
      <c r="V60" s="118"/>
    </row>
    <row r="61" spans="2:22" s="74" customFormat="1">
      <c r="B61" s="90"/>
      <c r="C61" s="90"/>
      <c r="D61" s="90"/>
      <c r="E61" s="90"/>
      <c r="F61" s="90"/>
      <c r="G61" s="91"/>
      <c r="H61" s="91"/>
      <c r="I61" s="91"/>
      <c r="J61" s="91"/>
      <c r="K61" s="91"/>
      <c r="L61" s="91"/>
      <c r="M61" s="91"/>
      <c r="N61" s="91"/>
      <c r="O61" s="91"/>
      <c r="P61" s="90"/>
      <c r="Q61" s="90"/>
      <c r="R61" s="90"/>
      <c r="S61" s="90"/>
      <c r="V61" s="118"/>
    </row>
    <row r="62" spans="2:22" s="74" customFormat="1">
      <c r="B62" s="90"/>
      <c r="C62" s="90"/>
      <c r="D62" s="90"/>
      <c r="E62" s="90"/>
      <c r="F62" s="90"/>
      <c r="G62" s="91"/>
      <c r="H62" s="91"/>
      <c r="I62" s="91"/>
      <c r="J62" s="91"/>
      <c r="K62" s="91"/>
      <c r="L62" s="91"/>
      <c r="M62" s="91"/>
      <c r="N62" s="91"/>
      <c r="O62" s="91"/>
      <c r="P62" s="90"/>
      <c r="Q62" s="90"/>
      <c r="R62" s="90"/>
      <c r="S62" s="90"/>
      <c r="V62" s="118"/>
    </row>
    <row r="63" spans="2:22" s="74" customFormat="1">
      <c r="B63" s="90"/>
      <c r="C63" s="90"/>
      <c r="D63" s="90"/>
      <c r="E63" s="90"/>
      <c r="F63" s="90"/>
      <c r="G63" s="91"/>
      <c r="H63" s="91"/>
      <c r="I63" s="91"/>
      <c r="J63" s="91"/>
      <c r="K63" s="91"/>
      <c r="L63" s="91"/>
      <c r="M63" s="91"/>
      <c r="N63" s="91"/>
      <c r="O63" s="91"/>
      <c r="P63" s="90"/>
      <c r="Q63" s="90"/>
      <c r="R63" s="90"/>
      <c r="S63" s="90"/>
      <c r="V63" s="118"/>
    </row>
    <row r="64" spans="2:22" s="74" customFormat="1">
      <c r="B64" s="90"/>
      <c r="C64" s="90"/>
      <c r="D64" s="90"/>
      <c r="E64" s="90"/>
      <c r="F64" s="90"/>
      <c r="G64" s="91"/>
      <c r="H64" s="91"/>
      <c r="I64" s="91"/>
      <c r="J64" s="91"/>
      <c r="K64" s="91"/>
      <c r="L64" s="91"/>
      <c r="M64" s="91"/>
      <c r="N64" s="91"/>
      <c r="O64" s="91"/>
      <c r="P64" s="90"/>
      <c r="Q64" s="90"/>
      <c r="R64" s="90"/>
      <c r="S64" s="90"/>
      <c r="V64" s="118"/>
    </row>
    <row r="65" spans="2:22" s="74" customFormat="1">
      <c r="B65" s="90"/>
      <c r="C65" s="90"/>
      <c r="D65" s="90"/>
      <c r="E65" s="90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90"/>
      <c r="Q65" s="90"/>
      <c r="R65" s="90"/>
      <c r="S65" s="90"/>
      <c r="V65" s="118"/>
    </row>
    <row r="66" spans="2:22" s="74" customFormat="1">
      <c r="B66" s="90"/>
      <c r="C66" s="90"/>
      <c r="D66" s="90"/>
      <c r="E66" s="90"/>
      <c r="F66" s="90"/>
      <c r="G66" s="91"/>
      <c r="H66" s="91"/>
      <c r="I66" s="91"/>
      <c r="J66" s="91"/>
      <c r="K66" s="91"/>
      <c r="L66" s="91"/>
      <c r="M66" s="91"/>
      <c r="N66" s="91"/>
      <c r="O66" s="91"/>
      <c r="P66" s="90"/>
      <c r="Q66" s="90"/>
      <c r="R66" s="90"/>
      <c r="S66" s="90"/>
      <c r="V66" s="118"/>
    </row>
    <row r="67" spans="2:22" s="74" customFormat="1">
      <c r="B67" s="90"/>
      <c r="C67" s="90"/>
      <c r="D67" s="90"/>
      <c r="E67" s="90"/>
      <c r="F67" s="90"/>
      <c r="G67" s="91"/>
      <c r="H67" s="91"/>
      <c r="I67" s="91"/>
      <c r="J67" s="91"/>
      <c r="K67" s="91"/>
      <c r="L67" s="91"/>
      <c r="M67" s="91"/>
      <c r="N67" s="91"/>
      <c r="O67" s="91"/>
      <c r="P67" s="90"/>
      <c r="Q67" s="90"/>
      <c r="R67" s="90"/>
      <c r="S67" s="90"/>
      <c r="V67" s="118"/>
    </row>
    <row r="68" spans="2:22" s="74" customFormat="1">
      <c r="B68" s="90"/>
      <c r="C68" s="90"/>
      <c r="D68" s="90"/>
      <c r="E68" s="90"/>
      <c r="F68" s="90"/>
      <c r="G68" s="91"/>
      <c r="H68" s="91"/>
      <c r="I68" s="91"/>
      <c r="J68" s="91"/>
      <c r="K68" s="91"/>
      <c r="L68" s="91"/>
      <c r="M68" s="91"/>
      <c r="N68" s="91"/>
      <c r="O68" s="91"/>
      <c r="P68" s="90"/>
      <c r="Q68" s="90"/>
      <c r="R68" s="90"/>
      <c r="S68" s="90"/>
      <c r="V68" s="118"/>
    </row>
    <row r="69" spans="2:22" s="74" customFormat="1">
      <c r="B69" s="90"/>
      <c r="C69" s="90"/>
      <c r="D69" s="90"/>
      <c r="E69" s="90"/>
      <c r="F69" s="90"/>
      <c r="G69" s="91"/>
      <c r="H69" s="91"/>
      <c r="I69" s="91"/>
      <c r="J69" s="91"/>
      <c r="K69" s="91"/>
      <c r="L69" s="91"/>
      <c r="M69" s="91"/>
      <c r="N69" s="91"/>
      <c r="O69" s="91"/>
      <c r="P69" s="90"/>
      <c r="Q69" s="90"/>
      <c r="R69" s="90"/>
      <c r="S69" s="90"/>
      <c r="V69" s="118"/>
    </row>
    <row r="70" spans="2:22" s="74" customFormat="1">
      <c r="B70" s="90"/>
      <c r="C70" s="90"/>
      <c r="D70" s="90"/>
      <c r="E70" s="90"/>
      <c r="F70" s="90"/>
      <c r="G70" s="91"/>
      <c r="H70" s="91"/>
      <c r="I70" s="91"/>
      <c r="J70" s="91"/>
      <c r="K70" s="91"/>
      <c r="L70" s="91"/>
      <c r="M70" s="91"/>
      <c r="N70" s="91"/>
      <c r="O70" s="91"/>
      <c r="P70" s="90"/>
      <c r="Q70" s="90"/>
      <c r="R70" s="90"/>
      <c r="S70" s="90"/>
      <c r="V70" s="118"/>
    </row>
    <row r="71" spans="2:22" s="74" customFormat="1">
      <c r="B71" s="90"/>
      <c r="C71" s="90"/>
      <c r="D71" s="90"/>
      <c r="E71" s="90"/>
      <c r="F71" s="90"/>
      <c r="G71" s="91"/>
      <c r="H71" s="91"/>
      <c r="I71" s="91"/>
      <c r="J71" s="91"/>
      <c r="K71" s="91"/>
      <c r="L71" s="91"/>
      <c r="M71" s="91"/>
      <c r="N71" s="91"/>
      <c r="O71" s="91"/>
      <c r="P71" s="90"/>
      <c r="Q71" s="90"/>
      <c r="R71" s="90"/>
      <c r="S71" s="90"/>
      <c r="V71" s="118"/>
    </row>
    <row r="72" spans="2:22" s="74" customFormat="1">
      <c r="B72" s="90"/>
      <c r="C72" s="90"/>
      <c r="D72" s="90"/>
      <c r="E72" s="90"/>
      <c r="F72" s="90"/>
      <c r="G72" s="91"/>
      <c r="H72" s="91"/>
      <c r="I72" s="91"/>
      <c r="J72" s="91"/>
      <c r="K72" s="91"/>
      <c r="L72" s="91"/>
      <c r="M72" s="91"/>
      <c r="N72" s="91"/>
      <c r="O72" s="91"/>
      <c r="P72" s="90"/>
      <c r="Q72" s="90"/>
      <c r="R72" s="90"/>
      <c r="S72" s="90"/>
      <c r="V72" s="118"/>
    </row>
    <row r="73" spans="2:22" s="74" customFormat="1">
      <c r="B73" s="90"/>
      <c r="C73" s="90"/>
      <c r="D73" s="90"/>
      <c r="E73" s="90"/>
      <c r="F73" s="90"/>
      <c r="G73" s="91"/>
      <c r="H73" s="91"/>
      <c r="I73" s="91"/>
      <c r="J73" s="91"/>
      <c r="K73" s="91"/>
      <c r="L73" s="91"/>
      <c r="M73" s="91"/>
      <c r="N73" s="91"/>
      <c r="O73" s="91"/>
      <c r="P73" s="90"/>
      <c r="Q73" s="90"/>
      <c r="R73" s="90"/>
      <c r="S73" s="90"/>
      <c r="V73" s="118"/>
    </row>
    <row r="74" spans="2:22" s="74" customFormat="1">
      <c r="B74" s="90"/>
      <c r="C74" s="90"/>
      <c r="D74" s="90"/>
      <c r="E74" s="90"/>
      <c r="F74" s="90"/>
      <c r="G74" s="91"/>
      <c r="H74" s="91"/>
      <c r="I74" s="91"/>
      <c r="J74" s="91"/>
      <c r="K74" s="91"/>
      <c r="L74" s="91"/>
      <c r="M74" s="91"/>
      <c r="N74" s="91"/>
      <c r="O74" s="91"/>
      <c r="P74" s="90"/>
      <c r="Q74" s="90"/>
      <c r="R74" s="90"/>
      <c r="S74" s="90"/>
      <c r="V74" s="118"/>
    </row>
    <row r="75" spans="2:22" s="74" customFormat="1">
      <c r="B75" s="90"/>
      <c r="C75" s="90"/>
      <c r="D75" s="90"/>
      <c r="E75" s="90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90"/>
      <c r="Q75" s="90"/>
      <c r="R75" s="90"/>
      <c r="S75" s="90"/>
      <c r="V75" s="118"/>
    </row>
    <row r="76" spans="2:22" s="74" customFormat="1">
      <c r="B76" s="90"/>
      <c r="C76" s="90"/>
      <c r="D76" s="90"/>
      <c r="E76" s="90"/>
      <c r="F76" s="90"/>
      <c r="G76" s="91"/>
      <c r="H76" s="91"/>
      <c r="I76" s="91"/>
      <c r="J76" s="91"/>
      <c r="K76" s="91"/>
      <c r="L76" s="91"/>
      <c r="M76" s="91"/>
      <c r="N76" s="91"/>
      <c r="O76" s="91"/>
      <c r="P76" s="90"/>
      <c r="Q76" s="90"/>
      <c r="R76" s="90"/>
      <c r="S76" s="90"/>
      <c r="V76" s="118"/>
    </row>
    <row r="77" spans="2:22" s="74" customFormat="1">
      <c r="B77" s="90"/>
      <c r="C77" s="90"/>
      <c r="D77" s="90"/>
      <c r="E77" s="90"/>
      <c r="F77" s="90"/>
      <c r="G77" s="91"/>
      <c r="H77" s="91"/>
      <c r="I77" s="91"/>
      <c r="J77" s="91"/>
      <c r="K77" s="91"/>
      <c r="L77" s="91"/>
      <c r="M77" s="91"/>
      <c r="N77" s="91"/>
      <c r="O77" s="91"/>
      <c r="P77" s="90"/>
      <c r="Q77" s="90"/>
      <c r="R77" s="90"/>
      <c r="S77" s="90"/>
      <c r="V77" s="118"/>
    </row>
    <row r="78" spans="2:22" s="74" customFormat="1">
      <c r="B78" s="90"/>
      <c r="C78" s="90"/>
      <c r="D78" s="90"/>
      <c r="E78" s="90"/>
      <c r="F78" s="90"/>
      <c r="G78" s="91"/>
      <c r="H78" s="91"/>
      <c r="I78" s="91"/>
      <c r="J78" s="91"/>
      <c r="K78" s="91"/>
      <c r="L78" s="91"/>
      <c r="M78" s="91"/>
      <c r="N78" s="91"/>
      <c r="O78" s="91"/>
      <c r="P78" s="90"/>
      <c r="Q78" s="90"/>
      <c r="R78" s="90"/>
      <c r="S78" s="90"/>
      <c r="V78" s="118"/>
    </row>
    <row r="79" spans="2:22" s="74" customFormat="1">
      <c r="B79" s="90"/>
      <c r="C79" s="90"/>
      <c r="D79" s="90"/>
      <c r="E79" s="90"/>
      <c r="F79" s="90"/>
      <c r="G79" s="91"/>
      <c r="H79" s="91"/>
      <c r="I79" s="91"/>
      <c r="J79" s="91"/>
      <c r="K79" s="91"/>
      <c r="L79" s="91"/>
      <c r="M79" s="91"/>
      <c r="N79" s="91"/>
      <c r="O79" s="91"/>
      <c r="P79" s="90"/>
      <c r="Q79" s="90"/>
      <c r="R79" s="90"/>
      <c r="S79" s="90"/>
      <c r="V79" s="118"/>
    </row>
    <row r="80" spans="2:22" s="74" customFormat="1">
      <c r="B80" s="90"/>
      <c r="C80" s="90"/>
      <c r="D80" s="90"/>
      <c r="E80" s="90"/>
      <c r="F80" s="90"/>
      <c r="G80" s="91"/>
      <c r="H80" s="91"/>
      <c r="I80" s="91"/>
      <c r="J80" s="91"/>
      <c r="K80" s="91"/>
      <c r="L80" s="91"/>
      <c r="M80" s="91"/>
      <c r="N80" s="91"/>
      <c r="O80" s="91"/>
      <c r="P80" s="90"/>
      <c r="Q80" s="90"/>
      <c r="R80" s="90"/>
      <c r="S80" s="90"/>
      <c r="V80" s="118"/>
    </row>
    <row r="81" spans="2:22" s="74" customFormat="1">
      <c r="B81" s="90"/>
      <c r="C81" s="90"/>
      <c r="D81" s="90"/>
      <c r="E81" s="90"/>
      <c r="F81" s="90"/>
      <c r="G81" s="91"/>
      <c r="H81" s="91"/>
      <c r="I81" s="91"/>
      <c r="J81" s="91"/>
      <c r="K81" s="91"/>
      <c r="L81" s="91"/>
      <c r="M81" s="91"/>
      <c r="N81" s="91"/>
      <c r="O81" s="91"/>
      <c r="P81" s="90"/>
      <c r="Q81" s="90"/>
      <c r="R81" s="90"/>
      <c r="S81" s="90"/>
      <c r="V81" s="118"/>
    </row>
    <row r="82" spans="2:22" s="74" customFormat="1">
      <c r="B82" s="90"/>
      <c r="C82" s="90"/>
      <c r="D82" s="90"/>
      <c r="E82" s="90"/>
      <c r="F82" s="90"/>
      <c r="G82" s="91"/>
      <c r="H82" s="91"/>
      <c r="I82" s="91"/>
      <c r="J82" s="91"/>
      <c r="K82" s="91"/>
      <c r="L82" s="91"/>
      <c r="M82" s="91"/>
      <c r="N82" s="91"/>
      <c r="O82" s="91"/>
      <c r="P82" s="90"/>
      <c r="Q82" s="90"/>
      <c r="R82" s="90"/>
      <c r="S82" s="90"/>
      <c r="V82" s="118"/>
    </row>
    <row r="83" spans="2:22" s="74" customFormat="1">
      <c r="B83" s="90"/>
      <c r="C83" s="90"/>
      <c r="D83" s="90"/>
      <c r="E83" s="90"/>
      <c r="F83" s="90"/>
      <c r="G83" s="91"/>
      <c r="H83" s="91"/>
      <c r="I83" s="91"/>
      <c r="J83" s="91"/>
      <c r="K83" s="91"/>
      <c r="L83" s="91"/>
      <c r="M83" s="91"/>
      <c r="N83" s="91"/>
      <c r="O83" s="91"/>
      <c r="P83" s="90"/>
      <c r="Q83" s="90"/>
      <c r="R83" s="90"/>
      <c r="S83" s="90"/>
      <c r="V83" s="118"/>
    </row>
    <row r="84" spans="2:22" s="74" customFormat="1">
      <c r="B84" s="90"/>
      <c r="C84" s="90"/>
      <c r="D84" s="90"/>
      <c r="E84" s="90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0"/>
      <c r="Q84" s="90"/>
      <c r="R84" s="90"/>
      <c r="S84" s="90"/>
      <c r="V84" s="118"/>
    </row>
    <row r="85" spans="2:22" s="74" customFormat="1">
      <c r="B85" s="90"/>
      <c r="C85" s="90"/>
      <c r="D85" s="90"/>
      <c r="E85" s="90"/>
      <c r="F85" s="90"/>
      <c r="G85" s="91"/>
      <c r="H85" s="91"/>
      <c r="I85" s="91"/>
      <c r="J85" s="91"/>
      <c r="K85" s="91"/>
      <c r="L85" s="91"/>
      <c r="M85" s="91"/>
      <c r="N85" s="91"/>
      <c r="O85" s="91"/>
      <c r="P85" s="90"/>
      <c r="Q85" s="90"/>
      <c r="R85" s="90"/>
      <c r="S85" s="90"/>
      <c r="V85" s="118"/>
    </row>
    <row r="86" spans="2:22" s="74" customFormat="1">
      <c r="B86" s="90"/>
      <c r="C86" s="90"/>
      <c r="D86" s="90"/>
      <c r="E86" s="90"/>
      <c r="F86" s="90"/>
      <c r="G86" s="91"/>
      <c r="H86" s="91"/>
      <c r="I86" s="91"/>
      <c r="J86" s="91"/>
      <c r="K86" s="91"/>
      <c r="L86" s="91"/>
      <c r="M86" s="91"/>
      <c r="N86" s="91"/>
      <c r="O86" s="91"/>
      <c r="P86" s="90"/>
      <c r="Q86" s="90"/>
      <c r="R86" s="90"/>
      <c r="S86" s="90"/>
      <c r="V86" s="118"/>
    </row>
    <row r="87" spans="2:22" s="74" customFormat="1">
      <c r="B87" s="90"/>
      <c r="C87" s="90"/>
      <c r="D87" s="90"/>
      <c r="E87" s="90"/>
      <c r="F87" s="90"/>
      <c r="G87" s="91"/>
      <c r="H87" s="91"/>
      <c r="I87" s="91"/>
      <c r="J87" s="91"/>
      <c r="K87" s="91"/>
      <c r="L87" s="91"/>
      <c r="M87" s="91"/>
      <c r="N87" s="91"/>
      <c r="O87" s="91"/>
      <c r="P87" s="90"/>
      <c r="Q87" s="90"/>
      <c r="R87" s="90"/>
      <c r="S87" s="90"/>
      <c r="V87" s="118"/>
    </row>
    <row r="88" spans="2:22">
      <c r="B88" s="90"/>
      <c r="C88" s="90"/>
      <c r="D88" s="90"/>
      <c r="E88" s="90"/>
      <c r="F88" s="90"/>
      <c r="G88" s="91"/>
      <c r="H88" s="91"/>
      <c r="I88" s="91"/>
      <c r="J88" s="91"/>
      <c r="K88" s="91"/>
      <c r="L88" s="91"/>
      <c r="M88" s="91"/>
    </row>
    <row r="89" spans="2:22">
      <c r="B89" s="90"/>
      <c r="C89" s="90"/>
      <c r="D89" s="90"/>
      <c r="E89" s="90"/>
      <c r="F89" s="90"/>
      <c r="G89" s="91"/>
      <c r="H89" s="91"/>
      <c r="I89" s="91"/>
      <c r="J89" s="91"/>
      <c r="K89" s="91"/>
      <c r="L89" s="91"/>
      <c r="M89" s="91"/>
    </row>
    <row r="90" spans="2:22">
      <c r="B90" s="90"/>
      <c r="C90" s="90"/>
      <c r="D90" s="90"/>
      <c r="E90" s="90"/>
      <c r="F90" s="90"/>
      <c r="G90" s="91"/>
      <c r="H90" s="91"/>
      <c r="I90" s="91"/>
      <c r="J90" s="91"/>
      <c r="K90" s="91"/>
      <c r="L90" s="91"/>
      <c r="M90" s="91"/>
    </row>
    <row r="91" spans="2:22">
      <c r="B91" s="90"/>
      <c r="C91" s="90"/>
      <c r="D91" s="90"/>
      <c r="E91" s="90"/>
      <c r="F91" s="90"/>
      <c r="G91" s="91"/>
      <c r="H91" s="91"/>
      <c r="I91" s="91"/>
      <c r="J91" s="91"/>
      <c r="K91" s="91"/>
      <c r="L91" s="91"/>
      <c r="M91" s="91"/>
    </row>
    <row r="92" spans="2:22">
      <c r="B92" s="90"/>
      <c r="C92" s="90"/>
      <c r="D92" s="90"/>
      <c r="E92" s="90"/>
      <c r="F92" s="90"/>
      <c r="G92" s="91"/>
      <c r="H92" s="91"/>
      <c r="I92" s="91"/>
      <c r="J92" s="91"/>
      <c r="K92" s="91"/>
      <c r="L92" s="91"/>
      <c r="M92" s="91"/>
    </row>
    <row r="93" spans="2:22">
      <c r="B93" s="90"/>
      <c r="C93" s="90"/>
      <c r="D93" s="90"/>
      <c r="E93" s="90"/>
      <c r="F93" s="90"/>
      <c r="G93" s="91"/>
      <c r="H93" s="91"/>
      <c r="I93" s="91"/>
      <c r="J93" s="91"/>
      <c r="K93" s="91"/>
      <c r="L93" s="91"/>
      <c r="M93" s="91"/>
    </row>
    <row r="94" spans="2:22">
      <c r="B94" s="90"/>
      <c r="C94" s="90"/>
      <c r="D94" s="90"/>
      <c r="E94" s="90"/>
      <c r="F94" s="90"/>
      <c r="G94" s="91"/>
      <c r="H94" s="91"/>
      <c r="I94" s="91"/>
      <c r="J94" s="91"/>
      <c r="K94" s="91"/>
      <c r="L94" s="91"/>
      <c r="M94" s="91"/>
    </row>
    <row r="95" spans="2:22">
      <c r="B95" s="90"/>
      <c r="C95" s="90"/>
      <c r="D95" s="90"/>
      <c r="E95" s="90"/>
      <c r="F95" s="90"/>
      <c r="G95" s="91"/>
      <c r="H95" s="91"/>
      <c r="I95" s="91"/>
      <c r="J95" s="91"/>
      <c r="K95" s="91"/>
      <c r="L95" s="91"/>
      <c r="M95" s="91"/>
    </row>
    <row r="96" spans="2:22">
      <c r="B96" s="90"/>
      <c r="C96" s="90"/>
      <c r="D96" s="90"/>
      <c r="E96" s="90"/>
      <c r="F96" s="90"/>
      <c r="G96" s="91"/>
      <c r="H96" s="91"/>
      <c r="I96" s="91"/>
      <c r="J96" s="91"/>
      <c r="K96" s="91"/>
      <c r="L96" s="91"/>
      <c r="M96" s="91"/>
    </row>
    <row r="97" spans="2:13">
      <c r="B97" s="90"/>
      <c r="C97" s="90"/>
      <c r="D97" s="90"/>
      <c r="E97" s="90"/>
      <c r="F97" s="90"/>
      <c r="G97" s="91"/>
      <c r="H97" s="91"/>
      <c r="I97" s="91"/>
      <c r="J97" s="91"/>
      <c r="K97" s="91"/>
      <c r="L97" s="91"/>
      <c r="M97" s="91"/>
    </row>
  </sheetData>
  <sheetProtection password="DBBD" sheet="1" objects="1" scenarios="1" formatCells="0" formatColumns="0" formatRows="0" selectLockedCells="1"/>
  <mergeCells count="51">
    <mergeCell ref="H13:J13"/>
    <mergeCell ref="Q12:S12"/>
    <mergeCell ref="Q13:S13"/>
    <mergeCell ref="B37:C37"/>
    <mergeCell ref="Q31:S31"/>
    <mergeCell ref="Q32:S32"/>
    <mergeCell ref="Q33:S33"/>
    <mergeCell ref="Q34:S34"/>
    <mergeCell ref="Q35:S35"/>
    <mergeCell ref="P30:S30"/>
    <mergeCell ref="D37:I37"/>
    <mergeCell ref="M37:O37"/>
    <mergeCell ref="J39:M39"/>
    <mergeCell ref="A3:U3"/>
    <mergeCell ref="E12:G12"/>
    <mergeCell ref="B9:U9"/>
    <mergeCell ref="E13:G13"/>
    <mergeCell ref="H12:J12"/>
    <mergeCell ref="K12:M12"/>
    <mergeCell ref="D13:D14"/>
    <mergeCell ref="U13:U14"/>
    <mergeCell ref="N12:P12"/>
    <mergeCell ref="B7:U7"/>
    <mergeCell ref="K13:M13"/>
    <mergeCell ref="N13:P13"/>
    <mergeCell ref="T13:T14"/>
    <mergeCell ref="B39:B40"/>
    <mergeCell ref="B13:C13"/>
    <mergeCell ref="L42:M42"/>
    <mergeCell ref="C41:E41"/>
    <mergeCell ref="J41:K41"/>
    <mergeCell ref="J40:K40"/>
    <mergeCell ref="F41:I41"/>
    <mergeCell ref="J42:K42"/>
    <mergeCell ref="F42:I42"/>
    <mergeCell ref="B43:U43"/>
    <mergeCell ref="R39:U39"/>
    <mergeCell ref="R40:U40"/>
    <mergeCell ref="R41:U41"/>
    <mergeCell ref="R42:U42"/>
    <mergeCell ref="P39:Q39"/>
    <mergeCell ref="P40:Q40"/>
    <mergeCell ref="P41:Q41"/>
    <mergeCell ref="N39:O39"/>
    <mergeCell ref="L40:M40"/>
    <mergeCell ref="L41:M41"/>
    <mergeCell ref="F39:I40"/>
    <mergeCell ref="C40:E40"/>
    <mergeCell ref="C39:E39"/>
    <mergeCell ref="C42:E42"/>
    <mergeCell ref="N42:O42"/>
  </mergeCells>
  <dataValidations count="2">
    <dataValidation type="decimal" allowBlank="1" showInputMessage="1" showErrorMessage="1" sqref="K15:K28 N15:N28 Q15:Q28">
      <formula1>0</formula1>
      <formula2>5</formula2>
    </dataValidation>
    <dataValidation type="list" operator="equal" allowBlank="1" showInputMessage="1" showErrorMessage="1" sqref="T34">
      <formula1>"0,5"</formula1>
    </dataValidation>
  </dataValidations>
  <printOptions horizontalCentered="1" verticalCentered="1"/>
  <pageMargins left="0" right="0" top="0" bottom="0" header="0.15748031496062992" footer="0.15748031496062992"/>
  <pageSetup paperSize="9" scale="68" orientation="landscape" blackAndWhite="1" r:id="rId1"/>
  <headerFooter alignWithMargins="0">
    <oddFooter>&amp;L&amp;"Comic Sans MS,Italique"&amp;8&amp;K00-034 Modèle janvier 2018&amp;R&amp;9&amp;D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Normal="100" zoomScaleSheetLayoutView="75" workbookViewId="0">
      <selection activeCell="F15" sqref="F15:G16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76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prix'!B17</f>
        <v>0</v>
      </c>
      <c r="B12" s="379"/>
      <c r="C12" s="379"/>
      <c r="D12" s="379"/>
      <c r="E12" s="379"/>
      <c r="F12" s="379"/>
      <c r="G12" s="379"/>
      <c r="H12" s="379"/>
      <c r="I12" s="37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IF(Synthèse!E15="","",Synthèse!E15)</f>
        <v/>
      </c>
      <c r="D15" s="399">
        <f>Synthèse!T31</f>
        <v>0</v>
      </c>
      <c r="E15" s="390" t="str">
        <f>Synthèse!G15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49" t="str">
        <f>Synthèse!H12</f>
        <v>Critère 2</v>
      </c>
      <c r="B19" s="391"/>
      <c r="C19" s="390" t="str">
        <f>'Critère 2 références &amp; qualité '!G16</f>
        <v/>
      </c>
      <c r="D19" s="388" t="str">
        <f>'Critère 2 références &amp; qualité '!H16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102</v>
      </c>
      <c r="B20" s="383"/>
      <c r="C20" s="389"/>
      <c r="D20" s="389"/>
      <c r="E20" s="392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'!C16="","",'Critère 2 références &amp; qualité '!C16)</f>
        <v/>
      </c>
      <c r="D21" s="368" t="str">
        <f>'Critère 2 références &amp; qualité '!D16</f>
        <v/>
      </c>
      <c r="E21" s="370" t="str">
        <f>IF(C21="","",C21*D21)</f>
        <v/>
      </c>
      <c r="F21" s="354"/>
      <c r="G21" s="355"/>
      <c r="H21" s="355"/>
      <c r="I21" s="356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371"/>
      <c r="F22" s="357"/>
      <c r="G22" s="358"/>
      <c r="H22" s="358"/>
      <c r="I22" s="359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'!E16="","",'Critère 2 références &amp; qualité '!E16)</f>
        <v/>
      </c>
      <c r="D23" s="369" t="str">
        <f>'Critère 2 références &amp; qualité '!F16</f>
        <v/>
      </c>
      <c r="E23" s="370" t="str">
        <f>IF(C23="","",C23*D23)</f>
        <v/>
      </c>
      <c r="F23" s="354"/>
      <c r="G23" s="355"/>
      <c r="H23" s="355"/>
      <c r="I23" s="356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371"/>
      <c r="F24" s="357"/>
      <c r="G24" s="358"/>
      <c r="H24" s="358"/>
      <c r="I24" s="359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49" t="str">
        <f>Synthèse!K12</f>
        <v>Critère 3</v>
      </c>
      <c r="B27" s="350"/>
      <c r="C27" s="351" t="str">
        <f>IF(Synthèse!K15="","",Synthèse!K15)</f>
        <v/>
      </c>
      <c r="D27" s="353" t="str">
        <f>Synthèse!L15</f>
        <v/>
      </c>
      <c r="E27" s="353" t="str">
        <f>Synthèse!M15</f>
        <v/>
      </c>
      <c r="F27" s="354"/>
      <c r="G27" s="355"/>
      <c r="H27" s="355"/>
      <c r="I27" s="356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357"/>
      <c r="G28" s="358"/>
      <c r="H28" s="358"/>
      <c r="I28" s="359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49" t="str">
        <f>Synthèse!N12</f>
        <v>Critère 4</v>
      </c>
      <c r="B31" s="350"/>
      <c r="C31" s="351" t="str">
        <f>IF(Synthèse!N15="","",Synthèse!N15)</f>
        <v/>
      </c>
      <c r="D31" s="362" t="str">
        <f>Synthèse!O15</f>
        <v/>
      </c>
      <c r="E31" s="362" t="str">
        <f>Synthèse!P15</f>
        <v/>
      </c>
      <c r="F31" s="354"/>
      <c r="G31" s="355"/>
      <c r="H31" s="355"/>
      <c r="I31" s="356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357"/>
      <c r="G32" s="358"/>
      <c r="H32" s="358"/>
      <c r="I32" s="359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49" t="str">
        <f>Synthèse!Q12</f>
        <v>Critère 5</v>
      </c>
      <c r="B35" s="350"/>
      <c r="C35" s="351" t="str">
        <f>IF(Synthèse!Q15="","",Synthèse!Q15)</f>
        <v/>
      </c>
      <c r="D35" s="362" t="str">
        <f>Synthèse!R15</f>
        <v/>
      </c>
      <c r="E35" s="362" t="str">
        <f>Synthèse!S15</f>
        <v/>
      </c>
      <c r="F35" s="354"/>
      <c r="G35" s="355"/>
      <c r="H35" s="355"/>
      <c r="I35" s="356"/>
      <c r="J35" s="63"/>
    </row>
    <row r="36" spans="1:18" ht="70.150000000000006" customHeight="1">
      <c r="A36" s="363" t="str">
        <f>Synthèse!Q13</f>
        <v>Libre</v>
      </c>
      <c r="B36" s="361"/>
      <c r="C36" s="352"/>
      <c r="D36" s="352"/>
      <c r="E36" s="352"/>
      <c r="F36" s="357"/>
      <c r="G36" s="358"/>
      <c r="H36" s="358"/>
      <c r="I36" s="359"/>
      <c r="J36" s="63"/>
    </row>
    <row r="37" spans="1:18" ht="12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8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8" ht="12.75" customHeight="1">
      <c r="A39" s="16"/>
      <c r="B39" s="66"/>
      <c r="C39" s="16"/>
      <c r="D39" s="66"/>
      <c r="E39" s="54"/>
      <c r="F39" s="54"/>
      <c r="G39" s="53"/>
      <c r="H39" s="53"/>
      <c r="I39" s="54"/>
    </row>
    <row r="40" spans="1:18" ht="12.75" customHeight="1">
      <c r="A40" s="17"/>
      <c r="B40" s="67"/>
      <c r="C40" s="17"/>
      <c r="D40" s="67"/>
    </row>
    <row r="41" spans="1:18">
      <c r="E41" s="14"/>
    </row>
  </sheetData>
  <sheetProtection password="DBBD" sheet="1" objects="1" scenarios="1" formatCells="0" formatColumns="0" formatRows="0" selectLockedCells="1"/>
  <mergeCells count="53">
    <mergeCell ref="F30:I30"/>
    <mergeCell ref="A31:B31"/>
    <mergeCell ref="C31:C32"/>
    <mergeCell ref="D31:D32"/>
    <mergeCell ref="E31:E32"/>
    <mergeCell ref="F31:I32"/>
    <mergeCell ref="A32:B32"/>
    <mergeCell ref="A12:I12"/>
    <mergeCell ref="A15:B15"/>
    <mergeCell ref="A20:B20"/>
    <mergeCell ref="C15:C16"/>
    <mergeCell ref="A16:B16"/>
    <mergeCell ref="D19:D20"/>
    <mergeCell ref="C19:C20"/>
    <mergeCell ref="A19:B19"/>
    <mergeCell ref="F18:I18"/>
    <mergeCell ref="F19:I20"/>
    <mergeCell ref="E19:E20"/>
    <mergeCell ref="F14:G14"/>
    <mergeCell ref="F15:G16"/>
    <mergeCell ref="D15:D16"/>
    <mergeCell ref="E15:E16"/>
    <mergeCell ref="C2:I2"/>
    <mergeCell ref="C3:I3"/>
    <mergeCell ref="A7:I7"/>
    <mergeCell ref="A8:I8"/>
    <mergeCell ref="A9:I9"/>
    <mergeCell ref="F23:I24"/>
    <mergeCell ref="A23:B23"/>
    <mergeCell ref="A24:B24"/>
    <mergeCell ref="C21:C22"/>
    <mergeCell ref="C23:C24"/>
    <mergeCell ref="D21:D22"/>
    <mergeCell ref="D23:D24"/>
    <mergeCell ref="E21:E22"/>
    <mergeCell ref="E23:E24"/>
    <mergeCell ref="A21:B21"/>
    <mergeCell ref="F21:I22"/>
    <mergeCell ref="A22:B22"/>
    <mergeCell ref="F34:I34"/>
    <mergeCell ref="A35:B35"/>
    <mergeCell ref="C35:C36"/>
    <mergeCell ref="D35:D36"/>
    <mergeCell ref="E35:E36"/>
    <mergeCell ref="F35:I36"/>
    <mergeCell ref="A36:B36"/>
    <mergeCell ref="F26:I26"/>
    <mergeCell ref="A27:B27"/>
    <mergeCell ref="C27:C28"/>
    <mergeCell ref="D27:D28"/>
    <mergeCell ref="E27:E28"/>
    <mergeCell ref="F27:I28"/>
    <mergeCell ref="A28:B28"/>
  </mergeCells>
  <printOptions horizontalCentered="1" verticalCentered="1"/>
  <pageMargins left="0" right="0" top="0" bottom="0" header="0.15748031496062992" footer="0.15748031496062992"/>
  <pageSetup paperSize="9" scale="69" orientation="portrait" blackAndWhite="1" r:id="rId1"/>
  <headerFooter alignWithMargins="0">
    <oddFooter>&amp;R&amp;9&amp;D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56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56"/>
      <c r="B2" s="2"/>
      <c r="C2" s="373" t="s">
        <v>79</v>
      </c>
      <c r="D2" s="373"/>
      <c r="E2" s="373"/>
      <c r="F2" s="373"/>
      <c r="G2" s="373"/>
      <c r="H2" s="373"/>
      <c r="I2" s="373"/>
    </row>
    <row r="3" spans="1:16" ht="15" customHeight="1">
      <c r="A3" s="56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424">
        <f>'Critère 1 prix'!B18</f>
        <v>0</v>
      </c>
      <c r="B12" s="425"/>
      <c r="C12" s="425"/>
      <c r="D12" s="425"/>
      <c r="E12" s="425"/>
      <c r="F12" s="425"/>
      <c r="G12" s="425"/>
      <c r="H12" s="425"/>
      <c r="I12" s="425"/>
      <c r="J12" s="63"/>
    </row>
    <row r="13" spans="1:16" s="6" customFormat="1" ht="25.1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IF(Synthèse!E16="","",Synthèse!E16)</f>
        <v/>
      </c>
      <c r="D15" s="399">
        <f>Synthèse!T31</f>
        <v>0</v>
      </c>
      <c r="E15" s="390" t="str">
        <f>Synthèse!G16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63"/>
      <c r="L17" s="63"/>
      <c r="M17" s="63"/>
      <c r="N17" s="63"/>
      <c r="O17" s="63"/>
      <c r="P17" s="63"/>
    </row>
    <row r="18" spans="1:18" s="64" customFormat="1" ht="40.5" customHeight="1">
      <c r="A18" s="157"/>
      <c r="B18" s="157"/>
      <c r="C18" s="40" t="s">
        <v>41</v>
      </c>
      <c r="D18" s="40" t="s">
        <v>21</v>
      </c>
      <c r="E18" s="40" t="s">
        <v>24</v>
      </c>
      <c r="F18" s="406" t="s">
        <v>39</v>
      </c>
      <c r="G18" s="406"/>
      <c r="H18" s="406"/>
      <c r="I18" s="406"/>
      <c r="J18" s="63"/>
    </row>
    <row r="19" spans="1:18" s="64" customFormat="1" ht="20.25" customHeight="1">
      <c r="A19" s="349" t="str">
        <f>Synthèse!H12</f>
        <v>Critère 2</v>
      </c>
      <c r="B19" s="391"/>
      <c r="C19" s="390" t="str">
        <f>'Critère 2 références &amp; qualité '!G17</f>
        <v/>
      </c>
      <c r="D19" s="399" t="str">
        <f>'Critère 2 références &amp; qualité '!H17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422" t="s">
        <v>102</v>
      </c>
      <c r="B20" s="423"/>
      <c r="C20" s="400"/>
      <c r="D20" s="421"/>
      <c r="E20" s="401"/>
      <c r="F20" s="357"/>
      <c r="G20" s="358"/>
      <c r="H20" s="358"/>
      <c r="I20" s="359"/>
      <c r="J20" s="69"/>
    </row>
    <row r="21" spans="1:18" s="64" customFormat="1" ht="20.25" customHeight="1">
      <c r="A21" s="420" t="s">
        <v>12</v>
      </c>
      <c r="B21" s="381"/>
      <c r="C21" s="366" t="str">
        <f>IF('Critère 2 références &amp; qualité '!C17="","",'Critère 2 références &amp; qualité '!C17)</f>
        <v/>
      </c>
      <c r="D21" s="410" t="str">
        <f>'Critère 2 références &amp; qualité '!D17</f>
        <v/>
      </c>
      <c r="E21" s="412" t="str">
        <f>IF(C21="","",C21*D21)</f>
        <v/>
      </c>
      <c r="F21" s="354"/>
      <c r="G21" s="414"/>
      <c r="H21" s="414"/>
      <c r="I21" s="415"/>
      <c r="J21" s="69"/>
    </row>
    <row r="22" spans="1:18" s="64" customFormat="1" ht="70.150000000000006" customHeight="1">
      <c r="A22" s="419" t="s">
        <v>20</v>
      </c>
      <c r="B22" s="419"/>
      <c r="C22" s="367"/>
      <c r="D22" s="411"/>
      <c r="E22" s="413"/>
      <c r="F22" s="416"/>
      <c r="G22" s="417"/>
      <c r="H22" s="417"/>
      <c r="I22" s="418"/>
      <c r="J22" s="69"/>
    </row>
    <row r="23" spans="1:18" s="64" customFormat="1" ht="20.25" customHeight="1">
      <c r="A23" s="409" t="s">
        <v>13</v>
      </c>
      <c r="B23" s="381"/>
      <c r="C23" s="366" t="str">
        <f>IF('Critère 2 références &amp; qualité '!E17="","",'Critère 2 références &amp; qualité '!E17)</f>
        <v/>
      </c>
      <c r="D23" s="410" t="str">
        <f>'Critère 2 références &amp; qualité '!F17</f>
        <v/>
      </c>
      <c r="E23" s="412" t="str">
        <f>IF(C23="","",C23*D23)</f>
        <v/>
      </c>
      <c r="F23" s="354"/>
      <c r="G23" s="414"/>
      <c r="H23" s="414"/>
      <c r="I23" s="415"/>
      <c r="J23" s="69"/>
    </row>
    <row r="24" spans="1:18" s="64" customFormat="1" ht="70.150000000000006" customHeight="1">
      <c r="A24" s="419" t="s">
        <v>71</v>
      </c>
      <c r="B24" s="419"/>
      <c r="C24" s="367"/>
      <c r="D24" s="411"/>
      <c r="E24" s="413"/>
      <c r="F24" s="416"/>
      <c r="G24" s="417"/>
      <c r="H24" s="417"/>
      <c r="I24" s="418"/>
      <c r="J24" s="69"/>
    </row>
    <row r="25" spans="1:18" s="64" customFormat="1" ht="25.1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157"/>
      <c r="B26" s="157"/>
      <c r="C26" s="40" t="s">
        <v>41</v>
      </c>
      <c r="D26" s="40" t="s">
        <v>21</v>
      </c>
      <c r="E26" s="40" t="s">
        <v>24</v>
      </c>
      <c r="F26" s="406" t="s">
        <v>39</v>
      </c>
      <c r="G26" s="406"/>
      <c r="H26" s="406"/>
      <c r="I26" s="406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49" t="str">
        <f>Synthèse!K12</f>
        <v>Critère 3</v>
      </c>
      <c r="B27" s="350"/>
      <c r="C27" s="351" t="str">
        <f>IF(Synthèse!K16="","",Synthèse!K16)</f>
        <v/>
      </c>
      <c r="D27" s="407" t="str">
        <f>Synthèse!L16</f>
        <v/>
      </c>
      <c r="E27" s="407" t="str">
        <f>Synthèse!M16</f>
        <v/>
      </c>
      <c r="F27" s="354"/>
      <c r="G27" s="355"/>
      <c r="H27" s="355"/>
      <c r="I27" s="356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408" t="s">
        <v>98</v>
      </c>
      <c r="B28" s="387"/>
      <c r="C28" s="352"/>
      <c r="D28" s="385"/>
      <c r="E28" s="385"/>
      <c r="F28" s="403"/>
      <c r="G28" s="404"/>
      <c r="H28" s="404"/>
      <c r="I28" s="405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49" t="str">
        <f>Synthèse!N12</f>
        <v>Critère 4</v>
      </c>
      <c r="B31" s="350"/>
      <c r="C31" s="351" t="str">
        <f>IF(Synthèse!N16="","",Synthèse!N16)</f>
        <v/>
      </c>
      <c r="D31" s="362" t="str">
        <f>Synthèse!O16</f>
        <v/>
      </c>
      <c r="E31" s="362" t="str">
        <f>Synthèse!P16</f>
        <v/>
      </c>
      <c r="F31" s="354"/>
      <c r="G31" s="355"/>
      <c r="H31" s="355"/>
      <c r="I31" s="356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403"/>
      <c r="G32" s="404"/>
      <c r="H32" s="404"/>
      <c r="I32" s="405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49" t="str">
        <f>Synthèse!Q12</f>
        <v>Critère 5</v>
      </c>
      <c r="B35" s="350"/>
      <c r="C35" s="351" t="str">
        <f>IF(Synthèse!Q16="","",Synthèse!Q16)</f>
        <v/>
      </c>
      <c r="D35" s="362" t="str">
        <f>Synthèse!R16</f>
        <v/>
      </c>
      <c r="E35" s="362" t="str">
        <f>Synthèse!S16</f>
        <v/>
      </c>
      <c r="F35" s="354"/>
      <c r="G35" s="355"/>
      <c r="H35" s="355"/>
      <c r="I35" s="356"/>
      <c r="J35" s="63"/>
    </row>
    <row r="36" spans="1:18" ht="69.75" customHeight="1">
      <c r="A36" s="363" t="str">
        <f>Synthèse!Q13</f>
        <v>Libre</v>
      </c>
      <c r="B36" s="361"/>
      <c r="C36" s="352"/>
      <c r="D36" s="352"/>
      <c r="E36" s="352"/>
      <c r="F36" s="403"/>
      <c r="G36" s="404"/>
      <c r="H36" s="404"/>
      <c r="I36" s="405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73" orientation="portrait" blackAndWhite="1" r:id="rId1"/>
  <headerFooter alignWithMargins="0">
    <oddFooter>&amp;R&amp;9&amp;D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80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prix'!B19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IF(Synthèse!E17="","",Synthèse!E17)</f>
        <v/>
      </c>
      <c r="D15" s="399">
        <f>Synthèse!T31</f>
        <v>0</v>
      </c>
      <c r="E15" s="390" t="str">
        <f>Synthèse!G17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'!G18</f>
        <v/>
      </c>
      <c r="D19" s="388" t="str">
        <f>'Critère 2 références &amp; qualité '!H18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103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'!C18="","",'Critère 2 références &amp; qualité '!C18)</f>
        <v/>
      </c>
      <c r="D21" s="368" t="str">
        <f>'Critère 2 références &amp; qualité '!D18</f>
        <v/>
      </c>
      <c r="E21" s="426" t="str">
        <f>IF(C21="","",C21*D21)</f>
        <v/>
      </c>
      <c r="F21" s="354"/>
      <c r="G21" s="355"/>
      <c r="H21" s="355"/>
      <c r="I21" s="356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357"/>
      <c r="G22" s="358"/>
      <c r="H22" s="358"/>
      <c r="I22" s="359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'!E18="","",'Critère 2 références &amp; qualité '!E18)</f>
        <v/>
      </c>
      <c r="D23" s="369" t="str">
        <f>'Critère 2 références &amp; qualité '!F18</f>
        <v/>
      </c>
      <c r="E23" s="426" t="str">
        <f>IF(C23="","",C23*D23)</f>
        <v/>
      </c>
      <c r="F23" s="354"/>
      <c r="G23" s="355"/>
      <c r="H23" s="355"/>
      <c r="I23" s="356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357"/>
      <c r="G24" s="358"/>
      <c r="H24" s="358"/>
      <c r="I24" s="359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IF(Synthèse!K17="","",Synthèse!K17)</f>
        <v/>
      </c>
      <c r="D27" s="353" t="str">
        <f>Synthèse!L17</f>
        <v/>
      </c>
      <c r="E27" s="353" t="str">
        <f>Synthèse!M17</f>
        <v/>
      </c>
      <c r="F27" s="354"/>
      <c r="G27" s="355"/>
      <c r="H27" s="355"/>
      <c r="I27" s="356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357"/>
      <c r="G28" s="358"/>
      <c r="H28" s="358"/>
      <c r="I28" s="359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IF(Synthèse!N17="","",Synthèse!N17)</f>
        <v/>
      </c>
      <c r="D31" s="362" t="str">
        <f>Synthèse!O17</f>
        <v/>
      </c>
      <c r="E31" s="362" t="str">
        <f>Synthèse!P17</f>
        <v/>
      </c>
      <c r="F31" s="354"/>
      <c r="G31" s="355"/>
      <c r="H31" s="355"/>
      <c r="I31" s="356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357"/>
      <c r="G32" s="358"/>
      <c r="H32" s="358"/>
      <c r="I32" s="359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IF(Synthèse!Q17="","",Synthèse!Q17)</f>
        <v/>
      </c>
      <c r="D35" s="362" t="str">
        <f>Synthèse!R17</f>
        <v/>
      </c>
      <c r="E35" s="362" t="str">
        <f>Synthèse!S17</f>
        <v/>
      </c>
      <c r="F35" s="354"/>
      <c r="G35" s="355"/>
      <c r="H35" s="355"/>
      <c r="I35" s="356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357"/>
      <c r="G36" s="358"/>
      <c r="H36" s="358"/>
      <c r="I36" s="359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81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prix'!B20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IF(Synthèse!E18="","",Synthèse!E18)</f>
        <v/>
      </c>
      <c r="D15" s="399">
        <f>Synthèse!T31</f>
        <v>0</v>
      </c>
      <c r="E15" s="390" t="str">
        <f>Synthèse!G18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'!G19</f>
        <v/>
      </c>
      <c r="D19" s="388" t="str">
        <f>'Critère 2 références &amp; qualité '!H19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102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'!C19="","",'Critère 2 références &amp; qualité '!C19)</f>
        <v/>
      </c>
      <c r="D21" s="368" t="str">
        <f>'Critère 2 références &amp; qualité '!D19</f>
        <v/>
      </c>
      <c r="E21" s="426" t="str">
        <f>IF(C21="","",C21*D21)</f>
        <v/>
      </c>
      <c r="F21" s="354"/>
      <c r="G21" s="355"/>
      <c r="H21" s="355"/>
      <c r="I21" s="356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357"/>
      <c r="G22" s="358"/>
      <c r="H22" s="358"/>
      <c r="I22" s="359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'!E19="","",'Critère 2 références &amp; qualité '!E19)</f>
        <v/>
      </c>
      <c r="D23" s="369" t="str">
        <f>'Critère 2 références &amp; qualité '!F19</f>
        <v/>
      </c>
      <c r="E23" s="426" t="str">
        <f>IF(C23="","",C23*D23)</f>
        <v/>
      </c>
      <c r="F23" s="354"/>
      <c r="G23" s="355"/>
      <c r="H23" s="355"/>
      <c r="I23" s="356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357"/>
      <c r="G24" s="358"/>
      <c r="H24" s="358"/>
      <c r="I24" s="359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IF(Synthèse!K18="","",Synthèse!K18)</f>
        <v/>
      </c>
      <c r="D27" s="353" t="str">
        <f>Synthèse!L18</f>
        <v/>
      </c>
      <c r="E27" s="353" t="str">
        <f>Synthèse!M18</f>
        <v/>
      </c>
      <c r="F27" s="354"/>
      <c r="G27" s="355"/>
      <c r="H27" s="355"/>
      <c r="I27" s="356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357"/>
      <c r="G28" s="358"/>
      <c r="H28" s="358"/>
      <c r="I28" s="359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IF(Synthèse!N18="","",Synthèse!N18)</f>
        <v/>
      </c>
      <c r="D31" s="362" t="str">
        <f>Synthèse!O18</f>
        <v/>
      </c>
      <c r="E31" s="362" t="str">
        <f>Synthèse!P18</f>
        <v/>
      </c>
      <c r="F31" s="354"/>
      <c r="G31" s="355"/>
      <c r="H31" s="355"/>
      <c r="I31" s="356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357"/>
      <c r="G32" s="358"/>
      <c r="H32" s="358"/>
      <c r="I32" s="359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IF(Synthèse!Q18="","",Synthèse!Q18)</f>
        <v/>
      </c>
      <c r="D35" s="362" t="str">
        <f>Synthèse!R18</f>
        <v/>
      </c>
      <c r="E35" s="362" t="str">
        <f>Synthèse!S18</f>
        <v/>
      </c>
      <c r="F35" s="354"/>
      <c r="G35" s="355"/>
      <c r="H35" s="355"/>
      <c r="I35" s="356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357"/>
      <c r="G36" s="358"/>
      <c r="H36" s="358"/>
      <c r="I36" s="359"/>
      <c r="J36" s="63"/>
    </row>
    <row r="37" spans="1:18">
      <c r="E37" s="14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zoomScaleNormal="100" zoomScaleSheetLayoutView="75" workbookViewId="0">
      <selection activeCell="F19" sqref="F19:I20"/>
    </sheetView>
  </sheetViews>
  <sheetFormatPr baseColWidth="10" defaultColWidth="0.75" defaultRowHeight="12.75"/>
  <cols>
    <col min="1" max="1" width="4.75" style="50" customWidth="1"/>
    <col min="2" max="2" width="24.625" style="50" customWidth="1"/>
    <col min="3" max="3" width="9.25" style="50" customWidth="1"/>
    <col min="4" max="4" width="9.625" style="50" customWidth="1"/>
    <col min="5" max="5" width="9.25" style="49" customWidth="1"/>
    <col min="6" max="6" width="9.75" style="49" customWidth="1"/>
    <col min="7" max="8" width="9.25" style="49" customWidth="1"/>
    <col min="9" max="9" width="20.625" style="47" customWidth="1"/>
    <col min="10" max="10" width="2.125" style="48" customWidth="1"/>
    <col min="11" max="246" width="11" style="48" customWidth="1"/>
    <col min="247" max="247" width="4.75" style="48" customWidth="1"/>
    <col min="248" max="248" width="21.75" style="48" customWidth="1"/>
    <col min="249" max="16384" width="0.75" style="48"/>
  </cols>
  <sheetData>
    <row r="1" spans="1:16" ht="15" customHeight="1">
      <c r="A1" s="48"/>
      <c r="B1" s="2"/>
      <c r="C1" s="2"/>
      <c r="D1" s="2"/>
      <c r="E1" s="53"/>
      <c r="F1" s="53"/>
      <c r="G1" s="53"/>
      <c r="H1" s="53"/>
      <c r="I1" s="54"/>
    </row>
    <row r="2" spans="1:16" ht="15" customHeight="1">
      <c r="A2" s="48"/>
      <c r="B2" s="2"/>
      <c r="C2" s="373" t="s">
        <v>82</v>
      </c>
      <c r="D2" s="373"/>
      <c r="E2" s="373"/>
      <c r="F2" s="373"/>
      <c r="G2" s="373"/>
      <c r="H2" s="373"/>
      <c r="I2" s="373"/>
    </row>
    <row r="3" spans="1:16" ht="15" customHeight="1">
      <c r="A3" s="48"/>
      <c r="B3" s="2"/>
      <c r="C3" s="374"/>
      <c r="D3" s="374"/>
      <c r="E3" s="374"/>
      <c r="F3" s="374"/>
      <c r="G3" s="374"/>
      <c r="H3" s="374"/>
      <c r="I3" s="374"/>
    </row>
    <row r="4" spans="1:16" ht="15" customHeight="1">
      <c r="A4" s="55"/>
      <c r="B4" s="56"/>
      <c r="C4" s="56"/>
      <c r="D4" s="56"/>
      <c r="E4" s="54"/>
      <c r="F4" s="54"/>
      <c r="G4" s="54"/>
      <c r="H4" s="54"/>
      <c r="I4" s="54"/>
    </row>
    <row r="5" spans="1:16" ht="15" customHeight="1">
      <c r="A5" s="55"/>
      <c r="B5" s="56"/>
      <c r="C5" s="56"/>
      <c r="D5" s="56"/>
      <c r="E5" s="54"/>
      <c r="F5" s="54"/>
      <c r="G5" s="54"/>
      <c r="H5" s="54"/>
      <c r="I5" s="54"/>
    </row>
    <row r="6" spans="1:16" ht="10.15" customHeight="1">
      <c r="A6" s="57"/>
      <c r="B6" s="58"/>
      <c r="C6" s="58"/>
      <c r="D6" s="58"/>
      <c r="E6" s="58"/>
      <c r="F6" s="58"/>
      <c r="G6" s="58"/>
      <c r="H6" s="58"/>
      <c r="I6" s="58"/>
    </row>
    <row r="7" spans="1:16" s="3" customFormat="1" ht="15" customHeight="1">
      <c r="A7" s="375" t="str">
        <f>'Critère 1 prix'!A7:I7</f>
        <v>Nom de l'opération</v>
      </c>
      <c r="B7" s="375"/>
      <c r="C7" s="375"/>
      <c r="D7" s="375"/>
      <c r="E7" s="375"/>
      <c r="F7" s="375"/>
      <c r="G7" s="375"/>
      <c r="H7" s="375"/>
      <c r="I7" s="375"/>
    </row>
    <row r="8" spans="1:16" s="4" customFormat="1" ht="10.15" customHeight="1">
      <c r="A8" s="376"/>
      <c r="B8" s="376"/>
      <c r="C8" s="376"/>
      <c r="D8" s="376"/>
      <c r="E8" s="376"/>
      <c r="F8" s="376"/>
      <c r="G8" s="376"/>
      <c r="H8" s="376"/>
      <c r="I8" s="376"/>
    </row>
    <row r="9" spans="1:16" s="5" customFormat="1" ht="18">
      <c r="A9" s="377" t="str">
        <f>'Critère 1 prix'!A9:I9</f>
        <v>Appel d'offres pour  XXXXXXXX - Procédure d'appel d'offres n° XXXXX - tour X</v>
      </c>
      <c r="B9" s="377"/>
      <c r="C9" s="377"/>
      <c r="D9" s="377"/>
      <c r="E9" s="377"/>
      <c r="F9" s="377"/>
      <c r="G9" s="377"/>
      <c r="H9" s="377"/>
      <c r="I9" s="377"/>
    </row>
    <row r="10" spans="1:16" ht="10.15" customHeight="1">
      <c r="A10" s="59"/>
      <c r="B10" s="34"/>
      <c r="C10" s="34"/>
      <c r="D10" s="34"/>
      <c r="E10" s="60"/>
      <c r="F10" s="60"/>
      <c r="G10" s="60"/>
      <c r="H10" s="60"/>
      <c r="I10" s="60"/>
      <c r="K10" s="61"/>
      <c r="L10" s="61"/>
      <c r="M10" s="61"/>
    </row>
    <row r="11" spans="1:16" ht="25.15" customHeight="1">
      <c r="A11" s="56"/>
      <c r="B11" s="35"/>
      <c r="C11" s="35"/>
      <c r="D11" s="35"/>
      <c r="E11" s="62"/>
      <c r="F11" s="62"/>
      <c r="G11" s="62"/>
      <c r="H11" s="62"/>
      <c r="I11" s="62"/>
    </row>
    <row r="12" spans="1:16" ht="15" customHeight="1">
      <c r="A12" s="378">
        <f>'Critère 1 prix'!B21</f>
        <v>0</v>
      </c>
      <c r="B12" s="429"/>
      <c r="C12" s="429"/>
      <c r="D12" s="429"/>
      <c r="E12" s="429"/>
      <c r="F12" s="429"/>
      <c r="G12" s="429"/>
      <c r="H12" s="429"/>
      <c r="I12" s="429"/>
      <c r="J12" s="63"/>
    </row>
    <row r="13" spans="1:16" s="6" customFormat="1" ht="25.1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6" s="64" customFormat="1" ht="40.5" customHeight="1">
      <c r="A14" s="157"/>
      <c r="B14" s="157"/>
      <c r="C14" s="70" t="s">
        <v>40</v>
      </c>
      <c r="D14" s="40" t="s">
        <v>21</v>
      </c>
      <c r="E14" s="40" t="s">
        <v>24</v>
      </c>
      <c r="F14" s="393" t="s">
        <v>39</v>
      </c>
      <c r="G14" s="394"/>
      <c r="H14" s="63"/>
      <c r="J14" s="63"/>
      <c r="K14" s="63"/>
      <c r="L14" s="63"/>
      <c r="M14" s="63"/>
      <c r="N14" s="63"/>
      <c r="O14" s="63"/>
      <c r="P14" s="63"/>
    </row>
    <row r="15" spans="1:16" s="64" customFormat="1" ht="20.25" customHeight="1">
      <c r="A15" s="380" t="str">
        <f>Synthèse!E12</f>
        <v>Critère 1</v>
      </c>
      <c r="B15" s="381"/>
      <c r="C15" s="384" t="str">
        <f>IF(Synthèse!E19="","",Synthèse!E19)</f>
        <v/>
      </c>
      <c r="D15" s="399">
        <f>Synthèse!T31</f>
        <v>0</v>
      </c>
      <c r="E15" s="390" t="str">
        <f>Synthèse!G19</f>
        <v/>
      </c>
      <c r="F15" s="395"/>
      <c r="G15" s="396"/>
      <c r="H15" s="63"/>
      <c r="J15" s="63"/>
      <c r="K15" s="63"/>
      <c r="L15" s="63"/>
      <c r="M15" s="63"/>
      <c r="N15" s="63"/>
      <c r="O15" s="63"/>
      <c r="P15" s="63"/>
    </row>
    <row r="16" spans="1:16" s="64" customFormat="1" ht="70.150000000000006" customHeight="1">
      <c r="A16" s="386" t="s">
        <v>77</v>
      </c>
      <c r="B16" s="387"/>
      <c r="C16" s="385"/>
      <c r="D16" s="400"/>
      <c r="E16" s="401"/>
      <c r="F16" s="397"/>
      <c r="G16" s="398"/>
      <c r="H16" s="63"/>
      <c r="J16" s="53"/>
      <c r="K16" s="53"/>
      <c r="L16" s="53"/>
      <c r="M16" s="10"/>
      <c r="N16" s="65"/>
      <c r="O16" s="48"/>
      <c r="P16" s="48"/>
    </row>
    <row r="17" spans="1:18" s="64" customFormat="1" ht="25.1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L17" s="63"/>
      <c r="M17" s="63"/>
      <c r="N17" s="63"/>
      <c r="O17" s="63"/>
      <c r="P17" s="63"/>
    </row>
    <row r="18" spans="1:18" s="64" customFormat="1" ht="40.5" customHeight="1">
      <c r="A18" s="63"/>
      <c r="B18" s="63"/>
      <c r="C18" s="40" t="s">
        <v>41</v>
      </c>
      <c r="D18" s="40" t="s">
        <v>21</v>
      </c>
      <c r="E18" s="40" t="s">
        <v>24</v>
      </c>
      <c r="F18" s="348" t="s">
        <v>39</v>
      </c>
      <c r="G18" s="348"/>
      <c r="H18" s="348"/>
      <c r="I18" s="348"/>
      <c r="J18" s="63"/>
    </row>
    <row r="19" spans="1:18" s="64" customFormat="1" ht="20.25" customHeight="1">
      <c r="A19" s="380" t="str">
        <f>Synthèse!H12</f>
        <v>Critère 2</v>
      </c>
      <c r="B19" s="381"/>
      <c r="C19" s="390" t="str">
        <f>'Critère 2 références &amp; qualité '!G20</f>
        <v/>
      </c>
      <c r="D19" s="388" t="str">
        <f>'Critère 2 références &amp; qualité '!H20</f>
        <v/>
      </c>
      <c r="E19" s="390" t="str">
        <f>IF(C19="","",C19*D19)</f>
        <v/>
      </c>
      <c r="F19" s="354"/>
      <c r="G19" s="355"/>
      <c r="H19" s="355"/>
      <c r="I19" s="356"/>
      <c r="J19" s="63"/>
    </row>
    <row r="20" spans="1:18" s="64" customFormat="1" ht="20.25" customHeight="1">
      <c r="A20" s="382" t="s">
        <v>102</v>
      </c>
      <c r="B20" s="383"/>
      <c r="C20" s="389"/>
      <c r="D20" s="389"/>
      <c r="E20" s="428"/>
      <c r="F20" s="357"/>
      <c r="G20" s="358"/>
      <c r="H20" s="358"/>
      <c r="I20" s="359"/>
      <c r="J20" s="69"/>
    </row>
    <row r="21" spans="1:18" s="64" customFormat="1" ht="20.25" customHeight="1">
      <c r="A21" s="372" t="s">
        <v>12</v>
      </c>
      <c r="B21" s="350"/>
      <c r="C21" s="366" t="str">
        <f>IF('Critère 2 références &amp; qualité '!C20="","",'Critère 2 références &amp; qualité '!C20)</f>
        <v/>
      </c>
      <c r="D21" s="368" t="str">
        <f>'Critère 2 références &amp; qualité '!D20</f>
        <v/>
      </c>
      <c r="E21" s="426" t="str">
        <f>IF(C21="","",C21*D21)</f>
        <v/>
      </c>
      <c r="F21" s="354"/>
      <c r="G21" s="355"/>
      <c r="H21" s="355"/>
      <c r="I21" s="356"/>
      <c r="J21" s="69"/>
    </row>
    <row r="22" spans="1:18" s="64" customFormat="1" ht="70.150000000000006" customHeight="1">
      <c r="A22" s="365" t="s">
        <v>20</v>
      </c>
      <c r="B22" s="365"/>
      <c r="C22" s="367"/>
      <c r="D22" s="367"/>
      <c r="E22" s="427"/>
      <c r="F22" s="357"/>
      <c r="G22" s="358"/>
      <c r="H22" s="358"/>
      <c r="I22" s="359"/>
      <c r="J22" s="69"/>
    </row>
    <row r="23" spans="1:18" s="64" customFormat="1" ht="20.25" customHeight="1">
      <c r="A23" s="364" t="s">
        <v>13</v>
      </c>
      <c r="B23" s="350"/>
      <c r="C23" s="366" t="str">
        <f>IF('Critère 2 références &amp; qualité '!E20="","",'Critère 2 références &amp; qualité '!E20)</f>
        <v/>
      </c>
      <c r="D23" s="369" t="str">
        <f>'Critère 2 références &amp; qualité '!F20</f>
        <v/>
      </c>
      <c r="E23" s="426" t="str">
        <f>IF(C23="","",C23*D23)</f>
        <v/>
      </c>
      <c r="F23" s="354"/>
      <c r="G23" s="355"/>
      <c r="H23" s="355"/>
      <c r="I23" s="356"/>
      <c r="J23" s="69"/>
    </row>
    <row r="24" spans="1:18" s="64" customFormat="1" ht="70.150000000000006" customHeight="1">
      <c r="A24" s="365" t="s">
        <v>71</v>
      </c>
      <c r="B24" s="365"/>
      <c r="C24" s="367"/>
      <c r="D24" s="367"/>
      <c r="E24" s="427"/>
      <c r="F24" s="357"/>
      <c r="G24" s="358"/>
      <c r="H24" s="358"/>
      <c r="I24" s="359"/>
      <c r="J24" s="69"/>
    </row>
    <row r="25" spans="1:18" s="64" customFormat="1" ht="25.1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L25" s="63"/>
      <c r="M25" s="63"/>
      <c r="N25" s="63"/>
      <c r="O25" s="63"/>
      <c r="P25" s="63"/>
      <c r="Q25" s="63"/>
      <c r="R25" s="63"/>
    </row>
    <row r="26" spans="1:18" s="64" customFormat="1" ht="40.5" customHeight="1">
      <c r="A26" s="63"/>
      <c r="B26" s="63"/>
      <c r="C26" s="40" t="s">
        <v>41</v>
      </c>
      <c r="D26" s="40" t="s">
        <v>21</v>
      </c>
      <c r="E26" s="40" t="s">
        <v>24</v>
      </c>
      <c r="F26" s="348" t="s">
        <v>39</v>
      </c>
      <c r="G26" s="348"/>
      <c r="H26" s="348"/>
      <c r="I26" s="348"/>
      <c r="J26" s="63"/>
      <c r="L26" s="63"/>
      <c r="M26" s="63"/>
      <c r="N26" s="63"/>
      <c r="O26" s="63"/>
      <c r="P26" s="63"/>
      <c r="Q26" s="63"/>
      <c r="R26" s="63"/>
    </row>
    <row r="27" spans="1:18" s="64" customFormat="1" ht="20.25" customHeight="1">
      <c r="A27" s="380" t="str">
        <f>Synthèse!K12</f>
        <v>Critère 3</v>
      </c>
      <c r="B27" s="381"/>
      <c r="C27" s="351" t="str">
        <f>IF(Synthèse!K19="","",Synthèse!K19)</f>
        <v/>
      </c>
      <c r="D27" s="353" t="str">
        <f>Synthèse!L19</f>
        <v/>
      </c>
      <c r="E27" s="353" t="str">
        <f>Synthèse!M19</f>
        <v/>
      </c>
      <c r="F27" s="354"/>
      <c r="G27" s="355"/>
      <c r="H27" s="355"/>
      <c r="I27" s="356"/>
      <c r="J27" s="63"/>
      <c r="L27" s="63"/>
      <c r="M27" s="63"/>
      <c r="N27" s="63"/>
      <c r="O27" s="63"/>
      <c r="P27" s="63"/>
      <c r="Q27" s="63"/>
      <c r="R27" s="63"/>
    </row>
    <row r="28" spans="1:18" s="64" customFormat="1" ht="70.150000000000006" customHeight="1">
      <c r="A28" s="360" t="s">
        <v>98</v>
      </c>
      <c r="B28" s="361"/>
      <c r="C28" s="352"/>
      <c r="D28" s="352"/>
      <c r="E28" s="352"/>
      <c r="F28" s="357"/>
      <c r="G28" s="358"/>
      <c r="H28" s="358"/>
      <c r="I28" s="359"/>
      <c r="J28" s="63"/>
      <c r="L28" s="53"/>
      <c r="M28" s="53"/>
      <c r="N28" s="53"/>
      <c r="O28" s="10"/>
      <c r="P28" s="65"/>
      <c r="Q28" s="48"/>
      <c r="R28" s="48"/>
    </row>
    <row r="29" spans="1:18" ht="25.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Q29" s="64"/>
      <c r="R29" s="64"/>
    </row>
    <row r="30" spans="1:18" ht="40.5" customHeight="1">
      <c r="A30" s="63"/>
      <c r="B30" s="63"/>
      <c r="C30" s="40" t="s">
        <v>41</v>
      </c>
      <c r="D30" s="40" t="s">
        <v>21</v>
      </c>
      <c r="E30" s="40" t="s">
        <v>24</v>
      </c>
      <c r="F30" s="348" t="s">
        <v>39</v>
      </c>
      <c r="G30" s="348"/>
      <c r="H30" s="348"/>
      <c r="I30" s="348"/>
      <c r="J30" s="63"/>
    </row>
    <row r="31" spans="1:18" ht="20.25" customHeight="1">
      <c r="A31" s="380" t="str">
        <f>Synthèse!N12</f>
        <v>Critère 4</v>
      </c>
      <c r="B31" s="381"/>
      <c r="C31" s="351" t="str">
        <f>IF(Synthèse!N19="","",Synthèse!N19)</f>
        <v/>
      </c>
      <c r="D31" s="362" t="str">
        <f>Synthèse!O19</f>
        <v/>
      </c>
      <c r="E31" s="362" t="str">
        <f>Synthèse!P19</f>
        <v/>
      </c>
      <c r="F31" s="354"/>
      <c r="G31" s="355"/>
      <c r="H31" s="355"/>
      <c r="I31" s="356"/>
      <c r="J31" s="63"/>
    </row>
    <row r="32" spans="1:18" ht="31.5" customHeight="1">
      <c r="A32" s="363" t="s">
        <v>100</v>
      </c>
      <c r="B32" s="402"/>
      <c r="C32" s="352"/>
      <c r="D32" s="352"/>
      <c r="E32" s="352"/>
      <c r="F32" s="357"/>
      <c r="G32" s="358"/>
      <c r="H32" s="358"/>
      <c r="I32" s="359"/>
      <c r="J32" s="63"/>
    </row>
    <row r="33" spans="1:18" ht="25.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Q33" s="64"/>
      <c r="R33" s="64"/>
    </row>
    <row r="34" spans="1:18" ht="40.5" customHeight="1">
      <c r="A34" s="63"/>
      <c r="B34" s="63"/>
      <c r="C34" s="40" t="s">
        <v>41</v>
      </c>
      <c r="D34" s="40" t="s">
        <v>21</v>
      </c>
      <c r="E34" s="40" t="s">
        <v>24</v>
      </c>
      <c r="F34" s="348" t="s">
        <v>39</v>
      </c>
      <c r="G34" s="348"/>
      <c r="H34" s="348"/>
      <c r="I34" s="348"/>
      <c r="J34" s="63"/>
    </row>
    <row r="35" spans="1:18" ht="20.25" customHeight="1">
      <c r="A35" s="380" t="str">
        <f>Synthèse!Q12</f>
        <v>Critère 5</v>
      </c>
      <c r="B35" s="381"/>
      <c r="C35" s="351" t="str">
        <f>IF(Synthèse!Q19="","",Synthèse!Q19)</f>
        <v/>
      </c>
      <c r="D35" s="362" t="str">
        <f>Synthèse!R19</f>
        <v/>
      </c>
      <c r="E35" s="362" t="str">
        <f>Synthèse!S19</f>
        <v/>
      </c>
      <c r="F35" s="354"/>
      <c r="G35" s="355"/>
      <c r="H35" s="355"/>
      <c r="I35" s="356"/>
      <c r="J35" s="63"/>
    </row>
    <row r="36" spans="1:18" ht="69.75" customHeight="1">
      <c r="A36" s="408" t="str">
        <f>Synthèse!Q13</f>
        <v>Libre</v>
      </c>
      <c r="B36" s="430"/>
      <c r="C36" s="352"/>
      <c r="D36" s="352"/>
      <c r="E36" s="352"/>
      <c r="F36" s="357"/>
      <c r="G36" s="358"/>
      <c r="H36" s="358"/>
      <c r="I36" s="359"/>
      <c r="J36" s="63"/>
    </row>
  </sheetData>
  <sheetProtection password="DBBD" sheet="1" objects="1" scenarios="1" formatCells="0" formatColumns="0" formatRows="0" selectLockedCells="1"/>
  <mergeCells count="53">
    <mergeCell ref="F34:I34"/>
    <mergeCell ref="A35:B35"/>
    <mergeCell ref="C35:C36"/>
    <mergeCell ref="D35:D36"/>
    <mergeCell ref="E35:E36"/>
    <mergeCell ref="F35:I36"/>
    <mergeCell ref="A36:B36"/>
    <mergeCell ref="C2:I2"/>
    <mergeCell ref="C3:I3"/>
    <mergeCell ref="A7:I7"/>
    <mergeCell ref="A8:I8"/>
    <mergeCell ref="A9:I9"/>
    <mergeCell ref="F14:G14"/>
    <mergeCell ref="D15:D16"/>
    <mergeCell ref="E15:E16"/>
    <mergeCell ref="F15:G16"/>
    <mergeCell ref="A12:I12"/>
    <mergeCell ref="A15:B15"/>
    <mergeCell ref="C15:C16"/>
    <mergeCell ref="A16:B16"/>
    <mergeCell ref="F18:I18"/>
    <mergeCell ref="A19:B19"/>
    <mergeCell ref="C19:C20"/>
    <mergeCell ref="D19:D20"/>
    <mergeCell ref="E19:E20"/>
    <mergeCell ref="F19:I20"/>
    <mergeCell ref="A20:B20"/>
    <mergeCell ref="A21:B21"/>
    <mergeCell ref="C21:C22"/>
    <mergeCell ref="D21:D22"/>
    <mergeCell ref="E21:E22"/>
    <mergeCell ref="F21:I22"/>
    <mergeCell ref="A22:B22"/>
    <mergeCell ref="A23:B23"/>
    <mergeCell ref="C23:C24"/>
    <mergeCell ref="D23:D24"/>
    <mergeCell ref="E23:E24"/>
    <mergeCell ref="F23:I24"/>
    <mergeCell ref="A24:B24"/>
    <mergeCell ref="F26:I26"/>
    <mergeCell ref="A27:B27"/>
    <mergeCell ref="C27:C28"/>
    <mergeCell ref="D27:D28"/>
    <mergeCell ref="E27:E28"/>
    <mergeCell ref="F27:I28"/>
    <mergeCell ref="A28:B28"/>
    <mergeCell ref="F30:I30"/>
    <mergeCell ref="A31:B31"/>
    <mergeCell ref="C31:C32"/>
    <mergeCell ref="D31:D32"/>
    <mergeCell ref="E31:E32"/>
    <mergeCell ref="F31:I32"/>
    <mergeCell ref="A32:B32"/>
  </mergeCells>
  <printOptions horizontalCentered="1" verticalCentered="1"/>
  <pageMargins left="0" right="0" top="0" bottom="0" header="0.15748031496062992" footer="0.15748031496062992"/>
  <pageSetup paperSize="9" scale="73" orientation="portrait" blackAndWhite="1" r:id="rId1"/>
  <headerFooter alignWithMargins="0">
    <oddFooter>&amp;R&amp;9&amp;D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21</vt:i4>
      </vt:variant>
    </vt:vector>
  </HeadingPairs>
  <TitlesOfParts>
    <vt:vector size="39" baseType="lpstr">
      <vt:lpstr>Appréciation critère selon KBOB</vt:lpstr>
      <vt:lpstr>Critère 1 prix</vt:lpstr>
      <vt:lpstr>Critère 2 références &amp; qualité </vt:lpstr>
      <vt:lpstr>Synthèse</vt:lpstr>
      <vt:lpstr>Evaluation entreprise 1 </vt:lpstr>
      <vt:lpstr>Evaluation entreprise 2</vt:lpstr>
      <vt:lpstr>Evaluation entreprise 3</vt:lpstr>
      <vt:lpstr>Evaluation entreprise 4</vt:lpstr>
      <vt:lpstr>Evaluation entreprise 5</vt:lpstr>
      <vt:lpstr>Evaluation entreprise 6</vt:lpstr>
      <vt:lpstr>Evaluation entreprise 7</vt:lpstr>
      <vt:lpstr>Evaluation entreprise 8</vt:lpstr>
      <vt:lpstr>Evaluation entreprise 9</vt:lpstr>
      <vt:lpstr>Evaluation entreprise 10</vt:lpstr>
      <vt:lpstr>Evaluation entreprise 11</vt:lpstr>
      <vt:lpstr>Evaluation entreprise 12</vt:lpstr>
      <vt:lpstr>Evaluation entreprise 13</vt:lpstr>
      <vt:lpstr>Evaluation entreprise 14</vt:lpstr>
      <vt:lpstr>Hmaxi</vt:lpstr>
      <vt:lpstr>Hmini</vt:lpstr>
      <vt:lpstr>Hmoyen</vt:lpstr>
      <vt:lpstr>Nbdoffres</vt:lpstr>
      <vt:lpstr>'Critère 1 prix'!Zone_d_impression</vt:lpstr>
      <vt:lpstr>'Critère 2 références &amp; qualité '!Zone_d_impression</vt:lpstr>
      <vt:lpstr>'Evaluation entreprise 1 '!Zone_d_impression</vt:lpstr>
      <vt:lpstr>'Evaluation entreprise 10'!Zone_d_impression</vt:lpstr>
      <vt:lpstr>'Evaluation entreprise 11'!Zone_d_impression</vt:lpstr>
      <vt:lpstr>'Evaluation entreprise 12'!Zone_d_impression</vt:lpstr>
      <vt:lpstr>'Evaluation entreprise 13'!Zone_d_impression</vt:lpstr>
      <vt:lpstr>'Evaluation entreprise 14'!Zone_d_impression</vt:lpstr>
      <vt:lpstr>'Evaluation entreprise 2'!Zone_d_impression</vt:lpstr>
      <vt:lpstr>'Evaluation entreprise 3'!Zone_d_impression</vt:lpstr>
      <vt:lpstr>'Evaluation entreprise 4'!Zone_d_impression</vt:lpstr>
      <vt:lpstr>'Evaluation entreprise 5'!Zone_d_impression</vt:lpstr>
      <vt:lpstr>'Evaluation entreprise 6'!Zone_d_impression</vt:lpstr>
      <vt:lpstr>'Evaluation entreprise 7'!Zone_d_impression</vt:lpstr>
      <vt:lpstr>'Evaluation entreprise 8'!Zone_d_impression</vt:lpstr>
      <vt:lpstr>'Evaluation entreprise 9'!Zone_d_impression</vt:lpstr>
      <vt:lpstr>Synthèse!Zone_d_impression</vt:lpstr>
    </vt:vector>
  </TitlesOfParts>
  <Company>Ville de Geneve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de Geneve</dc:creator>
  <cp:lastModifiedBy>Ville de Geneve</cp:lastModifiedBy>
  <cp:lastPrinted>2020-01-21T13:52:14Z</cp:lastPrinted>
  <dcterms:created xsi:type="dcterms:W3CDTF">2012-02-21T10:03:52Z</dcterms:created>
  <dcterms:modified xsi:type="dcterms:W3CDTF">2020-01-23T13:40:25Z</dcterms:modified>
</cp:coreProperties>
</file>